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drawings/drawing2.xml" ContentType="application/vnd.openxmlformats-officedocument.drawing+xml"/>
  <Override PartName="/xl/comments7.xml" ContentType="application/vnd.openxmlformats-officedocument.spreadsheetml.comments+xml"/>
  <Override PartName="/xl/drawings/drawing3.xml" ContentType="application/vnd.openxmlformats-officedocument.drawing+xml"/>
  <Override PartName="/xl/comments8.xml" ContentType="application/vnd.openxmlformats-officedocument.spreadsheetml.comments+xml"/>
  <Override PartName="/xl/drawings/drawing4.xml" ContentType="application/vnd.openxmlformats-officedocument.drawing+xml"/>
  <Override PartName="/xl/comments9.xml" ContentType="application/vnd.openxmlformats-officedocument.spreadsheetml.comments+xml"/>
  <Override PartName="/xl/drawings/drawing5.xml" ContentType="application/vnd.openxmlformats-officedocument.drawing+xml"/>
  <Override PartName="/xl/comments10.xml" ContentType="application/vnd.openxmlformats-officedocument.spreadsheetml.comments+xml"/>
  <Override PartName="/xl/drawings/drawing6.xml" ContentType="application/vnd.openxmlformats-officedocument.drawing+xml"/>
  <Override PartName="/xl/comments11.xml" ContentType="application/vnd.openxmlformats-officedocument.spreadsheetml.comments+xml"/>
  <Override PartName="/xl/drawings/drawing7.xml" ContentType="application/vnd.openxmlformats-officedocument.drawing+xml"/>
  <Override PartName="/xl/comments12.xml" ContentType="application/vnd.openxmlformats-officedocument.spreadsheetml.comments+xml"/>
  <Override PartName="/xl/drawings/drawing8.xml" ContentType="application/vnd.openxmlformats-officedocument.drawing+xml"/>
  <Override PartName="/xl/comments13.xml" ContentType="application/vnd.openxmlformats-officedocument.spreadsheetml.comments+xml"/>
  <Override PartName="/xl/drawings/drawing9.xml" ContentType="application/vnd.openxmlformats-officedocument.drawing+xml"/>
  <Override PartName="/xl/comments14.xml" ContentType="application/vnd.openxmlformats-officedocument.spreadsheetml.comments+xml"/>
  <Override PartName="/xl/drawings/drawing10.xml" ContentType="application/vnd.openxmlformats-officedocument.drawing+xml"/>
  <Override PartName="/xl/comments15.xml" ContentType="application/vnd.openxmlformats-officedocument.spreadsheetml.comments+xml"/>
  <Override PartName="/xl/drawings/drawing11.xml" ContentType="application/vnd.openxmlformats-officedocument.drawing+xml"/>
  <Override PartName="/xl/comments16.xml" ContentType="application/vnd.openxmlformats-officedocument.spreadsheetml.comments+xml"/>
  <Override PartName="/xl/drawings/drawing12.xml" ContentType="application/vnd.openxmlformats-officedocument.drawing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quel.rl\Desktop\Raquel\SELOG-PR\Vigilância\Documentos\Pós UCI\Planilha\"/>
    </mc:Choice>
  </mc:AlternateContent>
  <xr:revisionPtr revIDLastSave="0" documentId="13_ncr:1_{AE56C552-522E-4909-933C-573DB7F29C6A}" xr6:coauthVersionLast="47" xr6:coauthVersionMax="47" xr10:uidLastSave="{00000000-0000-0000-0000-000000000000}"/>
  <bookViews>
    <workbookView xWindow="-90" yWindow="-90" windowWidth="28980" windowHeight="15780" tabRatio="904" xr2:uid="{80BFF9C7-0E2C-4BE6-92DA-CBA0AAA1D068}"/>
  </bookViews>
  <sheets>
    <sheet name="Proposta_Global" sheetId="76" r:id="rId1"/>
    <sheet name="ISSQN" sheetId="89" r:id="rId2"/>
    <sheet name="VT" sheetId="90" r:id="rId3"/>
    <sheet name="CCT" sheetId="91" r:id="rId4"/>
    <sheet name="Insumos" sheetId="104" r:id="rId5"/>
    <sheet name="1-DIA-CWB" sheetId="82" r:id="rId6"/>
    <sheet name="2-NOT-CWB" sheetId="93" r:id="rId7"/>
    <sheet name="3-DIA-LDA" sheetId="94" r:id="rId8"/>
    <sheet name="4-NOT-LDA" sheetId="95" r:id="rId9"/>
    <sheet name="5-DIA-MGA" sheetId="96" r:id="rId10"/>
    <sheet name="6-NOT-MGA" sheetId="97" r:id="rId11"/>
    <sheet name="7-DIA-PNG" sheetId="98" r:id="rId12"/>
    <sheet name="8-NOT-PNG" sheetId="99" r:id="rId13"/>
    <sheet name="9-DIA-PGZ" sheetId="100" r:id="rId14"/>
    <sheet name="10-NOT-PGZ" sheetId="101" r:id="rId15"/>
    <sheet name="11-DIA-GPB" sheetId="102" r:id="rId16"/>
    <sheet name="12-NOT-GPB" sheetId="103" r:id="rId17"/>
  </sheets>
  <definedNames>
    <definedName name="_xlnm.Print_Area" localSheetId="14">'10-NOT-PGZ'!$A$1:$D$206</definedName>
    <definedName name="_xlnm.Print_Area" localSheetId="15">'11-DIA-GPB'!$A$1:$D$206</definedName>
    <definedName name="_xlnm.Print_Area" localSheetId="16">'12-NOT-GPB'!$A$1:$D$206</definedName>
    <definedName name="_xlnm.Print_Area" localSheetId="5">'1-DIA-CWB'!$A$1:$D$206</definedName>
    <definedName name="_xlnm.Print_Area" localSheetId="6">'2-NOT-CWB'!$A$1:$D$206</definedName>
    <definedName name="_xlnm.Print_Area" localSheetId="7">'3-DIA-LDA'!$A$1:$D$206</definedName>
    <definedName name="_xlnm.Print_Area" localSheetId="8">'4-NOT-LDA'!$A$1:$D$206</definedName>
    <definedName name="_xlnm.Print_Area" localSheetId="9">'5-DIA-MGA'!$A$1:$D$206</definedName>
    <definedName name="_xlnm.Print_Area" localSheetId="10">'6-NOT-MGA'!$A$1:$D$206</definedName>
    <definedName name="_xlnm.Print_Area" localSheetId="11">'7-DIA-PNG'!$A$1:$D$206</definedName>
    <definedName name="_xlnm.Print_Area" localSheetId="12">'8-NOT-PNG'!$A$1:$D$206</definedName>
    <definedName name="_xlnm.Print_Area" localSheetId="13">'9-DIA-PGZ'!$A$1:$D$206</definedName>
    <definedName name="_xlnm.Print_Area" localSheetId="3">CCT!$B$1:$D$8</definedName>
    <definedName name="_xlnm.Print_Area" localSheetId="1">ISSQN!$B$1:$D$9</definedName>
    <definedName name="_xlnm.Print_Area" localSheetId="0">Proposta_Global!$A$1:$K$22</definedName>
    <definedName name="_xlnm.Print_Area" localSheetId="2">VT!$B$1:$D$9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2" i="100" l="1"/>
  <c r="C89" i="100" s="1"/>
  <c r="H46" i="104"/>
  <c r="J46" i="104" s="1"/>
  <c r="H47" i="104"/>
  <c r="J47" i="104" s="1"/>
  <c r="H48" i="104"/>
  <c r="H49" i="104"/>
  <c r="J49" i="104" s="1"/>
  <c r="H50" i="104"/>
  <c r="J50" i="104" s="1"/>
  <c r="H51" i="104"/>
  <c r="J51" i="104" s="1"/>
  <c r="H52" i="104"/>
  <c r="H53" i="104"/>
  <c r="J53" i="104" s="1"/>
  <c r="J52" i="104"/>
  <c r="J48" i="104"/>
  <c r="J33" i="104"/>
  <c r="H34" i="104"/>
  <c r="J34" i="104" s="1"/>
  <c r="H33" i="104"/>
  <c r="H32" i="104"/>
  <c r="J32" i="104" s="1"/>
  <c r="I53" i="104"/>
  <c r="I50" i="104"/>
  <c r="I49" i="104"/>
  <c r="I48" i="104"/>
  <c r="I44" i="104"/>
  <c r="I46" i="104"/>
  <c r="I45" i="104"/>
  <c r="H45" i="104"/>
  <c r="J45" i="104" s="1"/>
  <c r="H44" i="104"/>
  <c r="J44" i="104" s="1"/>
  <c r="G21" i="104"/>
  <c r="I31" i="104"/>
  <c r="H31" i="104"/>
  <c r="J31" i="104" s="1"/>
  <c r="H30" i="104"/>
  <c r="J30" i="104" s="1"/>
  <c r="I32" i="104"/>
  <c r="I30" i="104"/>
  <c r="F54" i="104"/>
  <c r="I52" i="104"/>
  <c r="I51" i="104"/>
  <c r="I47" i="104"/>
  <c r="F35" i="104"/>
  <c r="I34" i="104"/>
  <c r="I33" i="104"/>
  <c r="I20" i="104"/>
  <c r="J20" i="104" s="1"/>
  <c r="I19" i="104"/>
  <c r="J19" i="104" s="1"/>
  <c r="I18" i="104"/>
  <c r="J18" i="104" s="1"/>
  <c r="I17" i="104"/>
  <c r="J17" i="104" s="1"/>
  <c r="I16" i="104"/>
  <c r="J16" i="104" s="1"/>
  <c r="I15" i="104"/>
  <c r="J15" i="104" s="1"/>
  <c r="I14" i="104"/>
  <c r="J14" i="104" s="1"/>
  <c r="I13" i="104"/>
  <c r="J13" i="104" s="1"/>
  <c r="I12" i="104"/>
  <c r="J12" i="104" s="1"/>
  <c r="I11" i="104"/>
  <c r="J11" i="104" s="1"/>
  <c r="B2" i="104"/>
  <c r="B1" i="104"/>
  <c r="C188" i="103"/>
  <c r="C184" i="103" s="1"/>
  <c r="G102" i="103"/>
  <c r="C140" i="103"/>
  <c r="C139" i="103"/>
  <c r="C138" i="103"/>
  <c r="C137" i="103"/>
  <c r="C136" i="103"/>
  <c r="C135" i="103"/>
  <c r="C118" i="103"/>
  <c r="C115" i="103"/>
  <c r="G105" i="103"/>
  <c r="D92" i="103"/>
  <c r="C92" i="103"/>
  <c r="C91" i="103"/>
  <c r="D91" i="103" s="1"/>
  <c r="C89" i="103"/>
  <c r="G87" i="103"/>
  <c r="C90" i="103" s="1"/>
  <c r="C71" i="103"/>
  <c r="C119" i="103" s="1"/>
  <c r="C52" i="103"/>
  <c r="C15" i="103"/>
  <c r="D31" i="103" s="1"/>
  <c r="A5" i="103"/>
  <c r="A4" i="103"/>
  <c r="C188" i="102"/>
  <c r="C184" i="102" s="1"/>
  <c r="G102" i="102"/>
  <c r="C89" i="102" s="1"/>
  <c r="C140" i="102"/>
  <c r="C139" i="102"/>
  <c r="C138" i="102"/>
  <c r="C137" i="102"/>
  <c r="C136" i="102"/>
  <c r="C135" i="102"/>
  <c r="C118" i="102"/>
  <c r="C115" i="102"/>
  <c r="D92" i="102"/>
  <c r="C92" i="102"/>
  <c r="C91" i="102"/>
  <c r="D91" i="102" s="1"/>
  <c r="G87" i="102"/>
  <c r="C90" i="102" s="1"/>
  <c r="C71" i="102"/>
  <c r="C119" i="102" s="1"/>
  <c r="C52" i="102"/>
  <c r="D32" i="102"/>
  <c r="D38" i="102" s="1"/>
  <c r="D31" i="102"/>
  <c r="G106" i="102" s="1"/>
  <c r="G107" i="102" s="1"/>
  <c r="C15" i="102"/>
  <c r="A5" i="102"/>
  <c r="A4" i="102"/>
  <c r="C188" i="101"/>
  <c r="C184" i="101" s="1"/>
  <c r="G102" i="101"/>
  <c r="C89" i="101" s="1"/>
  <c r="C140" i="101"/>
  <c r="C139" i="101"/>
  <c r="C138" i="101"/>
  <c r="C137" i="101"/>
  <c r="C136" i="101"/>
  <c r="C135" i="101"/>
  <c r="C118" i="101"/>
  <c r="C115" i="101"/>
  <c r="D92" i="101"/>
  <c r="C92" i="101"/>
  <c r="C91" i="101"/>
  <c r="D91" i="101" s="1"/>
  <c r="G87" i="101"/>
  <c r="C90" i="101" s="1"/>
  <c r="C71" i="101"/>
  <c r="C119" i="101" s="1"/>
  <c r="C52" i="101"/>
  <c r="C15" i="101"/>
  <c r="D31" i="101" s="1"/>
  <c r="A5" i="101"/>
  <c r="A4" i="101"/>
  <c r="C188" i="100"/>
  <c r="C184" i="100" s="1"/>
  <c r="C140" i="100"/>
  <c r="C139" i="100"/>
  <c r="C138" i="100"/>
  <c r="C137" i="100"/>
  <c r="C136" i="100"/>
  <c r="C135" i="100"/>
  <c r="C118" i="100"/>
  <c r="C115" i="100"/>
  <c r="G105" i="100"/>
  <c r="D92" i="100"/>
  <c r="C92" i="100"/>
  <c r="C91" i="100"/>
  <c r="D91" i="100" s="1"/>
  <c r="G87" i="100"/>
  <c r="C90" i="100" s="1"/>
  <c r="C71" i="100"/>
  <c r="C119" i="100" s="1"/>
  <c r="C52" i="100"/>
  <c r="C15" i="100"/>
  <c r="D31" i="100" s="1"/>
  <c r="A5" i="100"/>
  <c r="A4" i="100"/>
  <c r="C188" i="99"/>
  <c r="C184" i="99" s="1"/>
  <c r="G102" i="99"/>
  <c r="C89" i="99" s="1"/>
  <c r="C140" i="99"/>
  <c r="C139" i="99"/>
  <c r="C138" i="99"/>
  <c r="C137" i="99"/>
  <c r="C136" i="99"/>
  <c r="C135" i="99"/>
  <c r="C118" i="99"/>
  <c r="C115" i="99"/>
  <c r="G106" i="99"/>
  <c r="G107" i="99" s="1"/>
  <c r="G105" i="99"/>
  <c r="G108" i="99" s="1"/>
  <c r="D89" i="99" s="1"/>
  <c r="C92" i="99"/>
  <c r="D92" i="99" s="1"/>
  <c r="C91" i="99"/>
  <c r="D91" i="99" s="1"/>
  <c r="G87" i="99"/>
  <c r="C90" i="99" s="1"/>
  <c r="C71" i="99"/>
  <c r="C119" i="99" s="1"/>
  <c r="C52" i="99"/>
  <c r="D31" i="99"/>
  <c r="D32" i="99" s="1"/>
  <c r="C15" i="99"/>
  <c r="A5" i="99"/>
  <c r="A4" i="99"/>
  <c r="C188" i="98"/>
  <c r="G108" i="97"/>
  <c r="G108" i="96"/>
  <c r="G108" i="95"/>
  <c r="G108" i="94"/>
  <c r="G108" i="93"/>
  <c r="G108" i="82"/>
  <c r="G108" i="98"/>
  <c r="G102" i="98"/>
  <c r="C89" i="98" s="1"/>
  <c r="C184" i="98"/>
  <c r="C140" i="98"/>
  <c r="C139" i="98"/>
  <c r="C138" i="98"/>
  <c r="C137" i="98"/>
  <c r="C136" i="98"/>
  <c r="C135" i="98"/>
  <c r="C118" i="98"/>
  <c r="C115" i="98"/>
  <c r="G105" i="98"/>
  <c r="C92" i="98"/>
  <c r="D92" i="98" s="1"/>
  <c r="C91" i="98"/>
  <c r="D91" i="98" s="1"/>
  <c r="G87" i="98"/>
  <c r="C90" i="98" s="1"/>
  <c r="C71" i="98"/>
  <c r="C119" i="98" s="1"/>
  <c r="C52" i="98"/>
  <c r="C15" i="98"/>
  <c r="D31" i="98" s="1"/>
  <c r="A5" i="98"/>
  <c r="A4" i="98"/>
  <c r="C188" i="97"/>
  <c r="C184" i="97" s="1"/>
  <c r="G102" i="97"/>
  <c r="C89" i="97" s="1"/>
  <c r="C140" i="97"/>
  <c r="C139" i="97"/>
  <c r="C138" i="97"/>
  <c r="C137" i="97"/>
  <c r="C136" i="97"/>
  <c r="C135" i="97"/>
  <c r="C118" i="97"/>
  <c r="C115" i="97"/>
  <c r="D92" i="97"/>
  <c r="C92" i="97"/>
  <c r="C91" i="97"/>
  <c r="D91" i="97" s="1"/>
  <c r="G87" i="97"/>
  <c r="C90" i="97" s="1"/>
  <c r="C71" i="97"/>
  <c r="C119" i="97" s="1"/>
  <c r="C52" i="97"/>
  <c r="D31" i="97"/>
  <c r="D32" i="97" s="1"/>
  <c r="D34" i="97" s="1"/>
  <c r="C15" i="97"/>
  <c r="A5" i="97"/>
  <c r="A4" i="97"/>
  <c r="C188" i="96"/>
  <c r="G102" i="96"/>
  <c r="C184" i="96"/>
  <c r="C140" i="96"/>
  <c r="C139" i="96"/>
  <c r="C138" i="96"/>
  <c r="C137" i="96"/>
  <c r="C136" i="96"/>
  <c r="C135" i="96"/>
  <c r="C118" i="96"/>
  <c r="C115" i="96"/>
  <c r="G105" i="96"/>
  <c r="C89" i="96"/>
  <c r="D92" i="96"/>
  <c r="C92" i="96"/>
  <c r="C91" i="96"/>
  <c r="D91" i="96" s="1"/>
  <c r="G87" i="96"/>
  <c r="G89" i="96" s="1"/>
  <c r="C71" i="96"/>
  <c r="C119" i="96" s="1"/>
  <c r="C52" i="96"/>
  <c r="C15" i="96"/>
  <c r="D31" i="96" s="1"/>
  <c r="A5" i="96"/>
  <c r="A4" i="96"/>
  <c r="C188" i="95"/>
  <c r="C184" i="95" s="1"/>
  <c r="G102" i="95"/>
  <c r="C140" i="95"/>
  <c r="C139" i="95"/>
  <c r="C138" i="95"/>
  <c r="C137" i="95"/>
  <c r="C136" i="95"/>
  <c r="C135" i="95"/>
  <c r="C118" i="95"/>
  <c r="C115" i="95"/>
  <c r="G105" i="95"/>
  <c r="C89" i="95"/>
  <c r="D92" i="95"/>
  <c r="C92" i="95"/>
  <c r="C91" i="95"/>
  <c r="D91" i="95" s="1"/>
  <c r="G87" i="95"/>
  <c r="C90" i="95" s="1"/>
  <c r="C71" i="95"/>
  <c r="C119" i="95" s="1"/>
  <c r="C52" i="95"/>
  <c r="C15" i="95"/>
  <c r="D31" i="95" s="1"/>
  <c r="A5" i="95"/>
  <c r="A4" i="95"/>
  <c r="C188" i="94"/>
  <c r="C184" i="94" s="1"/>
  <c r="G102" i="94"/>
  <c r="C89" i="94" s="1"/>
  <c r="C140" i="94"/>
  <c r="C139" i="94"/>
  <c r="C138" i="94"/>
  <c r="C137" i="94"/>
  <c r="C136" i="94"/>
  <c r="C135" i="94"/>
  <c r="C118" i="94"/>
  <c r="C115" i="94"/>
  <c r="G105" i="94"/>
  <c r="C92" i="94"/>
  <c r="D92" i="94" s="1"/>
  <c r="C91" i="94"/>
  <c r="D91" i="94" s="1"/>
  <c r="G87" i="94"/>
  <c r="C90" i="94" s="1"/>
  <c r="C71" i="94"/>
  <c r="C119" i="94" s="1"/>
  <c r="C52" i="94"/>
  <c r="C15" i="94"/>
  <c r="D31" i="94" s="1"/>
  <c r="A5" i="94"/>
  <c r="A4" i="94"/>
  <c r="D34" i="93"/>
  <c r="C188" i="93"/>
  <c r="C184" i="93"/>
  <c r="C140" i="93"/>
  <c r="C139" i="93"/>
  <c r="C138" i="93"/>
  <c r="C137" i="93"/>
  <c r="C136" i="93"/>
  <c r="C135" i="93"/>
  <c r="C118" i="93"/>
  <c r="C115" i="93"/>
  <c r="G105" i="93"/>
  <c r="G102" i="93"/>
  <c r="C92" i="93"/>
  <c r="D92" i="93" s="1"/>
  <c r="C91" i="93"/>
  <c r="D91" i="93" s="1"/>
  <c r="C89" i="93"/>
  <c r="G87" i="93"/>
  <c r="C90" i="93" s="1"/>
  <c r="C71" i="93"/>
  <c r="C119" i="93" s="1"/>
  <c r="C52" i="93"/>
  <c r="D32" i="93"/>
  <c r="D31" i="93"/>
  <c r="G106" i="93" s="1"/>
  <c r="G107" i="93" s="1"/>
  <c r="C15" i="93"/>
  <c r="A5" i="93"/>
  <c r="A4" i="93"/>
  <c r="F20" i="76"/>
  <c r="C140" i="82"/>
  <c r="C137" i="82"/>
  <c r="C139" i="82"/>
  <c r="C138" i="82"/>
  <c r="C115" i="82"/>
  <c r="G105" i="101" l="1"/>
  <c r="J54" i="104"/>
  <c r="J56" i="104" s="1"/>
  <c r="J57" i="104" s="1"/>
  <c r="J58" i="104" s="1"/>
  <c r="J35" i="104"/>
  <c r="J37" i="104" s="1"/>
  <c r="J38" i="104" s="1"/>
  <c r="J39" i="104" s="1"/>
  <c r="D32" i="103"/>
  <c r="G106" i="103"/>
  <c r="G107" i="103" s="1"/>
  <c r="G108" i="103" s="1"/>
  <c r="D89" i="103" s="1"/>
  <c r="D34" i="103"/>
  <c r="D38" i="103" s="1"/>
  <c r="G89" i="103"/>
  <c r="G105" i="102"/>
  <c r="C199" i="102"/>
  <c r="D53" i="102"/>
  <c r="D52" i="102"/>
  <c r="D54" i="102" s="1"/>
  <c r="C104" i="102" s="1"/>
  <c r="G108" i="102"/>
  <c r="D89" i="102" s="1"/>
  <c r="G89" i="102"/>
  <c r="D32" i="101"/>
  <c r="D34" i="101" s="1"/>
  <c r="D38" i="101" s="1"/>
  <c r="G106" i="101"/>
  <c r="G107" i="101" s="1"/>
  <c r="G108" i="101" s="1"/>
  <c r="D89" i="101" s="1"/>
  <c r="G89" i="101"/>
  <c r="D32" i="100"/>
  <c r="D38" i="100" s="1"/>
  <c r="G106" i="100"/>
  <c r="G107" i="100" s="1"/>
  <c r="G108" i="100"/>
  <c r="D89" i="100" s="1"/>
  <c r="G89" i="100"/>
  <c r="D38" i="99"/>
  <c r="D34" i="99"/>
  <c r="G89" i="99"/>
  <c r="D32" i="98"/>
  <c r="G106" i="98"/>
  <c r="G107" i="98" s="1"/>
  <c r="D38" i="98"/>
  <c r="D89" i="98"/>
  <c r="G89" i="98"/>
  <c r="G105" i="97"/>
  <c r="D38" i="97"/>
  <c r="G106" i="97"/>
  <c r="G107" i="97" s="1"/>
  <c r="G89" i="97"/>
  <c r="G90" i="96"/>
  <c r="G91" i="96"/>
  <c r="D90" i="96" s="1"/>
  <c r="D32" i="96"/>
  <c r="G106" i="96"/>
  <c r="G107" i="96" s="1"/>
  <c r="D89" i="96" s="1"/>
  <c r="D95" i="96" s="1"/>
  <c r="C106" i="96" s="1"/>
  <c r="D38" i="96"/>
  <c r="C90" i="96"/>
  <c r="D32" i="95"/>
  <c r="D34" i="95"/>
  <c r="D38" i="95"/>
  <c r="G106" i="95"/>
  <c r="G107" i="95" s="1"/>
  <c r="D89" i="95" s="1"/>
  <c r="G89" i="95"/>
  <c r="D89" i="94"/>
  <c r="D32" i="94"/>
  <c r="D38" i="94" s="1"/>
  <c r="G106" i="94"/>
  <c r="G107" i="94" s="1"/>
  <c r="G89" i="94"/>
  <c r="D38" i="93"/>
  <c r="D53" i="93" s="1"/>
  <c r="D89" i="93"/>
  <c r="G89" i="93"/>
  <c r="C15" i="82"/>
  <c r="D31" i="82" s="1"/>
  <c r="C167" i="101" l="1"/>
  <c r="C167" i="93"/>
  <c r="C167" i="94"/>
  <c r="C167" i="98"/>
  <c r="C167" i="103"/>
  <c r="C167" i="95"/>
  <c r="C167" i="102"/>
  <c r="C167" i="100"/>
  <c r="C167" i="82"/>
  <c r="C167" i="96"/>
  <c r="C167" i="97"/>
  <c r="C167" i="99"/>
  <c r="C168" i="98"/>
  <c r="C168" i="103"/>
  <c r="C168" i="95"/>
  <c r="C168" i="101"/>
  <c r="C168" i="93"/>
  <c r="C168" i="100"/>
  <c r="C168" i="82"/>
  <c r="C168" i="99"/>
  <c r="C168" i="97"/>
  <c r="C168" i="102"/>
  <c r="C168" i="94"/>
  <c r="C168" i="96"/>
  <c r="J21" i="104"/>
  <c r="J23" i="104" s="1"/>
  <c r="J24" i="104" s="1"/>
  <c r="J25" i="104" s="1"/>
  <c r="C199" i="103"/>
  <c r="D53" i="103"/>
  <c r="D52" i="103"/>
  <c r="G90" i="103"/>
  <c r="G91" i="103"/>
  <c r="D90" i="103" s="1"/>
  <c r="D95" i="103" s="1"/>
  <c r="C106" i="103" s="1"/>
  <c r="C61" i="102"/>
  <c r="G90" i="102"/>
  <c r="G91" i="102"/>
  <c r="D90" i="102" s="1"/>
  <c r="D95" i="102" s="1"/>
  <c r="C106" i="102" s="1"/>
  <c r="C199" i="101"/>
  <c r="D53" i="101"/>
  <c r="D52" i="101"/>
  <c r="G90" i="101"/>
  <c r="G91" i="101"/>
  <c r="D90" i="101" s="1"/>
  <c r="D95" i="101" s="1"/>
  <c r="C106" i="101" s="1"/>
  <c r="C199" i="100"/>
  <c r="D53" i="100"/>
  <c r="D52" i="100"/>
  <c r="D54" i="100" s="1"/>
  <c r="C104" i="100" s="1"/>
  <c r="G90" i="100"/>
  <c r="G91" i="100" s="1"/>
  <c r="D90" i="100" s="1"/>
  <c r="D95" i="100" s="1"/>
  <c r="C106" i="100" s="1"/>
  <c r="G90" i="99"/>
  <c r="G91" i="99"/>
  <c r="D90" i="99" s="1"/>
  <c r="D95" i="99" s="1"/>
  <c r="C106" i="99" s="1"/>
  <c r="C199" i="99"/>
  <c r="D53" i="99"/>
  <c r="D52" i="99"/>
  <c r="G90" i="98"/>
  <c r="G91" i="98"/>
  <c r="D90" i="98" s="1"/>
  <c r="C199" i="98"/>
  <c r="D52" i="98"/>
  <c r="D54" i="98" s="1"/>
  <c r="C104" i="98" s="1"/>
  <c r="D53" i="98"/>
  <c r="D95" i="98"/>
  <c r="C106" i="98" s="1"/>
  <c r="D89" i="97"/>
  <c r="C199" i="97"/>
  <c r="D53" i="97"/>
  <c r="D52" i="97"/>
  <c r="G90" i="97"/>
  <c r="G91" i="97"/>
  <c r="D90" i="97" s="1"/>
  <c r="D95" i="97" s="1"/>
  <c r="C106" i="97" s="1"/>
  <c r="C199" i="96"/>
  <c r="D53" i="96"/>
  <c r="D52" i="96"/>
  <c r="D54" i="96" s="1"/>
  <c r="C104" i="96" s="1"/>
  <c r="G90" i="95"/>
  <c r="G91" i="95" s="1"/>
  <c r="D90" i="95" s="1"/>
  <c r="D95" i="95" s="1"/>
  <c r="C106" i="95" s="1"/>
  <c r="C199" i="95"/>
  <c r="D53" i="95"/>
  <c r="D52" i="95"/>
  <c r="C199" i="94"/>
  <c r="D53" i="94"/>
  <c r="D52" i="94"/>
  <c r="G90" i="94"/>
  <c r="G91" i="94" s="1"/>
  <c r="D90" i="94" s="1"/>
  <c r="D95" i="94" s="1"/>
  <c r="C106" i="94" s="1"/>
  <c r="C199" i="93"/>
  <c r="D52" i="93"/>
  <c r="D54" i="93" s="1"/>
  <c r="G90" i="93"/>
  <c r="G91" i="93" s="1"/>
  <c r="D90" i="93" s="1"/>
  <c r="D95" i="93" s="1"/>
  <c r="C106" i="93" s="1"/>
  <c r="C188" i="82"/>
  <c r="C92" i="82"/>
  <c r="C91" i="82"/>
  <c r="D91" i="82" s="1"/>
  <c r="G87" i="82"/>
  <c r="G102" i="82"/>
  <c r="C166" i="96" l="1"/>
  <c r="C170" i="96" s="1"/>
  <c r="C203" i="96" s="1"/>
  <c r="C166" i="97"/>
  <c r="C170" i="97" s="1"/>
  <c r="C203" i="97" s="1"/>
  <c r="C166" i="99"/>
  <c r="C170" i="99" s="1"/>
  <c r="C203" i="99" s="1"/>
  <c r="C166" i="101"/>
  <c r="C170" i="101" s="1"/>
  <c r="C203" i="101" s="1"/>
  <c r="C166" i="93"/>
  <c r="C170" i="93" s="1"/>
  <c r="C203" i="93" s="1"/>
  <c r="C166" i="98"/>
  <c r="C170" i="98" s="1"/>
  <c r="C203" i="98" s="1"/>
  <c r="C166" i="103"/>
  <c r="C170" i="103" s="1"/>
  <c r="C203" i="103" s="1"/>
  <c r="C166" i="95"/>
  <c r="C170" i="95" s="1"/>
  <c r="C203" i="95" s="1"/>
  <c r="C166" i="100"/>
  <c r="C170" i="100" s="1"/>
  <c r="C203" i="100" s="1"/>
  <c r="C166" i="82"/>
  <c r="C166" i="102"/>
  <c r="C170" i="102" s="1"/>
  <c r="C203" i="102" s="1"/>
  <c r="C166" i="94"/>
  <c r="C170" i="94" s="1"/>
  <c r="C203" i="94" s="1"/>
  <c r="D54" i="103"/>
  <c r="D63" i="102"/>
  <c r="D70" i="102"/>
  <c r="D66" i="102"/>
  <c r="D69" i="102"/>
  <c r="D68" i="102"/>
  <c r="D67" i="102"/>
  <c r="D64" i="102"/>
  <c r="D65" i="102"/>
  <c r="D54" i="101"/>
  <c r="C61" i="100"/>
  <c r="D54" i="99"/>
  <c r="C61" i="98"/>
  <c r="D54" i="97"/>
  <c r="C61" i="96"/>
  <c r="D54" i="95"/>
  <c r="D54" i="94"/>
  <c r="C104" i="93"/>
  <c r="C61" i="93"/>
  <c r="C89" i="82"/>
  <c r="C104" i="103" l="1"/>
  <c r="C61" i="103"/>
  <c r="D71" i="102"/>
  <c r="C105" i="102" s="1"/>
  <c r="C107" i="102" s="1"/>
  <c r="C104" i="101"/>
  <c r="C61" i="101"/>
  <c r="D63" i="100"/>
  <c r="D70" i="100"/>
  <c r="D69" i="100"/>
  <c r="D68" i="100"/>
  <c r="D67" i="100"/>
  <c r="D65" i="100"/>
  <c r="D66" i="100"/>
  <c r="D64" i="100"/>
  <c r="C104" i="99"/>
  <c r="C61" i="99"/>
  <c r="D63" i="98"/>
  <c r="D70" i="98"/>
  <c r="D69" i="98"/>
  <c r="D68" i="98"/>
  <c r="D67" i="98"/>
  <c r="D66" i="98"/>
  <c r="D65" i="98"/>
  <c r="D64" i="98"/>
  <c r="C104" i="97"/>
  <c r="C61" i="97"/>
  <c r="D63" i="96"/>
  <c r="D68" i="96"/>
  <c r="D64" i="96"/>
  <c r="D70" i="96"/>
  <c r="D69" i="96"/>
  <c r="D67" i="96"/>
  <c r="D65" i="96"/>
  <c r="D66" i="96"/>
  <c r="C104" i="95"/>
  <c r="C61" i="95"/>
  <c r="C104" i="94"/>
  <c r="C61" i="94"/>
  <c r="D63" i="93"/>
  <c r="D70" i="93"/>
  <c r="D69" i="93"/>
  <c r="D64" i="93"/>
  <c r="D68" i="93"/>
  <c r="D65" i="93"/>
  <c r="D67" i="93"/>
  <c r="D66" i="93"/>
  <c r="C184" i="82"/>
  <c r="C136" i="82"/>
  <c r="C135" i="82"/>
  <c r="C118" i="82"/>
  <c r="G105" i="82"/>
  <c r="D92" i="82"/>
  <c r="C90" i="82"/>
  <c r="G89" i="82"/>
  <c r="G90" i="82" s="1"/>
  <c r="G91" i="82" s="1"/>
  <c r="D90" i="82" s="1"/>
  <c r="C71" i="82"/>
  <c r="C119" i="82" s="1"/>
  <c r="C52" i="82"/>
  <c r="A5" i="82"/>
  <c r="A4" i="82"/>
  <c r="D63" i="103" l="1"/>
  <c r="D70" i="103"/>
  <c r="D66" i="103"/>
  <c r="D69" i="103"/>
  <c r="D68" i="103"/>
  <c r="D64" i="103"/>
  <c r="D67" i="103"/>
  <c r="D65" i="103"/>
  <c r="C200" i="102"/>
  <c r="C112" i="102"/>
  <c r="D115" i="102" s="1"/>
  <c r="C113" i="102"/>
  <c r="D118" i="102" s="1"/>
  <c r="D63" i="101"/>
  <c r="D70" i="101"/>
  <c r="D69" i="101"/>
  <c r="D68" i="101"/>
  <c r="D66" i="101"/>
  <c r="D67" i="101"/>
  <c r="D65" i="101"/>
  <c r="D64" i="101"/>
  <c r="D71" i="100"/>
  <c r="C105" i="100" s="1"/>
  <c r="C107" i="100" s="1"/>
  <c r="D63" i="99"/>
  <c r="D70" i="99"/>
  <c r="D69" i="99"/>
  <c r="D67" i="99"/>
  <c r="D66" i="99"/>
  <c r="D68" i="99"/>
  <c r="D65" i="99"/>
  <c r="D64" i="99"/>
  <c r="D71" i="98"/>
  <c r="C105" i="98" s="1"/>
  <c r="C107" i="98" s="1"/>
  <c r="D63" i="97"/>
  <c r="D70" i="97"/>
  <c r="D64" i="97"/>
  <c r="D69" i="97"/>
  <c r="D66" i="97"/>
  <c r="D68" i="97"/>
  <c r="D67" i="97"/>
  <c r="D65" i="97"/>
  <c r="D71" i="96"/>
  <c r="C105" i="96" s="1"/>
  <c r="C107" i="96" s="1"/>
  <c r="D63" i="95"/>
  <c r="D65" i="95"/>
  <c r="D64" i="95"/>
  <c r="D70" i="95"/>
  <c r="D69" i="95"/>
  <c r="D68" i="95"/>
  <c r="D67" i="95"/>
  <c r="D66" i="95"/>
  <c r="D63" i="94"/>
  <c r="D66" i="94"/>
  <c r="D64" i="94"/>
  <c r="D70" i="94"/>
  <c r="D67" i="94"/>
  <c r="D69" i="94"/>
  <c r="D68" i="94"/>
  <c r="D65" i="94"/>
  <c r="D71" i="93"/>
  <c r="C105" i="93" s="1"/>
  <c r="C107" i="93" s="1"/>
  <c r="D32" i="82"/>
  <c r="D38" i="82" s="1"/>
  <c r="G106" i="82"/>
  <c r="D71" i="103" l="1"/>
  <c r="C105" i="103" s="1"/>
  <c r="C107" i="103" s="1"/>
  <c r="D119" i="102"/>
  <c r="D120" i="102"/>
  <c r="D117" i="102"/>
  <c r="D116" i="102"/>
  <c r="D121" i="102"/>
  <c r="D71" i="101"/>
  <c r="C105" i="101" s="1"/>
  <c r="C107" i="101" s="1"/>
  <c r="C200" i="100"/>
  <c r="C112" i="100"/>
  <c r="D115" i="100" s="1"/>
  <c r="C113" i="100"/>
  <c r="D118" i="100" s="1"/>
  <c r="D71" i="99"/>
  <c r="C105" i="99" s="1"/>
  <c r="C107" i="99" s="1"/>
  <c r="C200" i="98"/>
  <c r="C113" i="98"/>
  <c r="D118" i="98" s="1"/>
  <c r="C112" i="98"/>
  <c r="D115" i="98" s="1"/>
  <c r="D71" i="97"/>
  <c r="C105" i="97" s="1"/>
  <c r="C107" i="97" s="1"/>
  <c r="C200" i="96"/>
  <c r="C113" i="96"/>
  <c r="D118" i="96" s="1"/>
  <c r="C112" i="96"/>
  <c r="D115" i="96" s="1"/>
  <c r="D71" i="95"/>
  <c r="C105" i="95" s="1"/>
  <c r="C107" i="95" s="1"/>
  <c r="D71" i="94"/>
  <c r="C105" i="94" s="1"/>
  <c r="C107" i="94" s="1"/>
  <c r="C200" i="93"/>
  <c r="C112" i="93"/>
  <c r="D115" i="93" s="1"/>
  <c r="C113" i="93"/>
  <c r="D118" i="93" s="1"/>
  <c r="G107" i="82"/>
  <c r="D89" i="82" s="1"/>
  <c r="D95" i="82" s="1"/>
  <c r="C106" i="82" s="1"/>
  <c r="D53" i="82"/>
  <c r="D52" i="82"/>
  <c r="C199" i="82"/>
  <c r="C200" i="103" l="1"/>
  <c r="C112" i="103"/>
  <c r="D115" i="103" s="1"/>
  <c r="C113" i="103"/>
  <c r="D118" i="103" s="1"/>
  <c r="C201" i="102"/>
  <c r="C150" i="102"/>
  <c r="C152" i="102" s="1"/>
  <c r="C153" i="102" s="1"/>
  <c r="C159" i="102" s="1"/>
  <c r="C133" i="102"/>
  <c r="C200" i="101"/>
  <c r="C113" i="101"/>
  <c r="D118" i="101" s="1"/>
  <c r="C112" i="101"/>
  <c r="D115" i="101" s="1"/>
  <c r="D117" i="100"/>
  <c r="D116" i="100"/>
  <c r="D120" i="100"/>
  <c r="D119" i="100"/>
  <c r="C200" i="99"/>
  <c r="C113" i="99"/>
  <c r="D118" i="99" s="1"/>
  <c r="C112" i="99"/>
  <c r="D115" i="99" s="1"/>
  <c r="D117" i="98"/>
  <c r="D116" i="98"/>
  <c r="D120" i="98"/>
  <c r="D119" i="98"/>
  <c r="C200" i="97"/>
  <c r="C113" i="97"/>
  <c r="D118" i="97" s="1"/>
  <c r="C112" i="97"/>
  <c r="D115" i="97" s="1"/>
  <c r="D120" i="96"/>
  <c r="D121" i="96" s="1"/>
  <c r="D119" i="96"/>
  <c r="D117" i="96"/>
  <c r="D116" i="96"/>
  <c r="C200" i="95"/>
  <c r="C113" i="95"/>
  <c r="D118" i="95" s="1"/>
  <c r="C112" i="95"/>
  <c r="D115" i="95" s="1"/>
  <c r="C200" i="94"/>
  <c r="C112" i="94"/>
  <c r="D115" i="94" s="1"/>
  <c r="C113" i="94"/>
  <c r="D118" i="94" s="1"/>
  <c r="D120" i="93"/>
  <c r="D119" i="93"/>
  <c r="D117" i="93"/>
  <c r="D116" i="93"/>
  <c r="D54" i="82"/>
  <c r="C104" i="82" s="1"/>
  <c r="C61" i="82"/>
  <c r="D119" i="103" l="1"/>
  <c r="D120" i="103"/>
  <c r="D117" i="103"/>
  <c r="D116" i="103"/>
  <c r="D121" i="103"/>
  <c r="D140" i="102"/>
  <c r="D136" i="102"/>
  <c r="D139" i="102"/>
  <c r="D135" i="102"/>
  <c r="D138" i="102"/>
  <c r="D137" i="102"/>
  <c r="D117" i="101"/>
  <c r="D116" i="101"/>
  <c r="D119" i="101"/>
  <c r="D121" i="101" s="1"/>
  <c r="D120" i="101"/>
  <c r="D121" i="100"/>
  <c r="C133" i="100" s="1"/>
  <c r="D116" i="99"/>
  <c r="D121" i="99" s="1"/>
  <c r="D117" i="99"/>
  <c r="D120" i="99"/>
  <c r="D119" i="99"/>
  <c r="D121" i="98"/>
  <c r="C201" i="98" s="1"/>
  <c r="D119" i="97"/>
  <c r="D120" i="97"/>
  <c r="D117" i="97"/>
  <c r="D116" i="97"/>
  <c r="C201" i="96"/>
  <c r="C150" i="96"/>
  <c r="C152" i="96" s="1"/>
  <c r="C153" i="96" s="1"/>
  <c r="C159" i="96" s="1"/>
  <c r="C133" i="96"/>
  <c r="D117" i="95"/>
  <c r="D116" i="95"/>
  <c r="D119" i="95"/>
  <c r="D120" i="95"/>
  <c r="D116" i="94"/>
  <c r="D117" i="94"/>
  <c r="D120" i="94"/>
  <c r="D119" i="94"/>
  <c r="D121" i="93"/>
  <c r="C201" i="93" s="1"/>
  <c r="D69" i="82"/>
  <c r="D68" i="82"/>
  <c r="D70" i="82"/>
  <c r="D67" i="82"/>
  <c r="D66" i="82"/>
  <c r="D65" i="82"/>
  <c r="D64" i="82"/>
  <c r="D63" i="82"/>
  <c r="C201" i="103" l="1"/>
  <c r="C150" i="103"/>
  <c r="C152" i="103" s="1"/>
  <c r="C153" i="103" s="1"/>
  <c r="C159" i="103" s="1"/>
  <c r="C133" i="103"/>
  <c r="D141" i="102"/>
  <c r="C158" i="102" s="1"/>
  <c r="C160" i="102" s="1"/>
  <c r="C201" i="101"/>
  <c r="C150" i="101"/>
  <c r="C152" i="101" s="1"/>
  <c r="C153" i="101" s="1"/>
  <c r="C159" i="101" s="1"/>
  <c r="C133" i="101"/>
  <c r="C201" i="100"/>
  <c r="C150" i="100"/>
  <c r="C152" i="100" s="1"/>
  <c r="C153" i="100" s="1"/>
  <c r="C159" i="100" s="1"/>
  <c r="D140" i="100"/>
  <c r="D136" i="100"/>
  <c r="D137" i="100"/>
  <c r="D139" i="100"/>
  <c r="D135" i="100"/>
  <c r="D138" i="100"/>
  <c r="C201" i="99"/>
  <c r="C150" i="99"/>
  <c r="C152" i="99" s="1"/>
  <c r="C153" i="99" s="1"/>
  <c r="C159" i="99" s="1"/>
  <c r="C133" i="99"/>
  <c r="C133" i="98"/>
  <c r="D136" i="98" s="1"/>
  <c r="C150" i="98"/>
  <c r="C152" i="98" s="1"/>
  <c r="C153" i="98" s="1"/>
  <c r="C159" i="98" s="1"/>
  <c r="D121" i="97"/>
  <c r="C201" i="97" s="1"/>
  <c r="D140" i="96"/>
  <c r="D136" i="96"/>
  <c r="D139" i="96"/>
  <c r="D135" i="96"/>
  <c r="D138" i="96"/>
  <c r="D137" i="96"/>
  <c r="D121" i="95"/>
  <c r="C201" i="95" s="1"/>
  <c r="C133" i="95"/>
  <c r="C150" i="95"/>
  <c r="C152" i="95" s="1"/>
  <c r="C153" i="95" s="1"/>
  <c r="C159" i="95" s="1"/>
  <c r="D121" i="94"/>
  <c r="C150" i="94" s="1"/>
  <c r="C152" i="94" s="1"/>
  <c r="C153" i="94" s="1"/>
  <c r="C159" i="94" s="1"/>
  <c r="C201" i="94"/>
  <c r="C133" i="94"/>
  <c r="C150" i="93"/>
  <c r="C152" i="93" s="1"/>
  <c r="C153" i="93" s="1"/>
  <c r="C159" i="93" s="1"/>
  <c r="C133" i="93"/>
  <c r="D140" i="93" s="1"/>
  <c r="D136" i="93"/>
  <c r="D137" i="93"/>
  <c r="D135" i="93"/>
  <c r="D138" i="93"/>
  <c r="D71" i="82"/>
  <c r="C105" i="82" s="1"/>
  <c r="C107" i="82" s="1"/>
  <c r="C112" i="82" s="1"/>
  <c r="D115" i="82" s="1"/>
  <c r="D140" i="103" l="1"/>
  <c r="D136" i="103"/>
  <c r="D139" i="103"/>
  <c r="D135" i="103"/>
  <c r="D138" i="103"/>
  <c r="D137" i="103"/>
  <c r="C202" i="102"/>
  <c r="C204" i="102" s="1"/>
  <c r="D178" i="102"/>
  <c r="D140" i="101"/>
  <c r="D136" i="101"/>
  <c r="D139" i="101"/>
  <c r="D135" i="101"/>
  <c r="D138" i="101"/>
  <c r="D137" i="101"/>
  <c r="D141" i="100"/>
  <c r="C158" i="100" s="1"/>
  <c r="C160" i="100" s="1"/>
  <c r="D140" i="99"/>
  <c r="D136" i="99"/>
  <c r="D139" i="99"/>
  <c r="D135" i="99"/>
  <c r="D138" i="99"/>
  <c r="D137" i="99"/>
  <c r="D139" i="93"/>
  <c r="D138" i="98"/>
  <c r="D139" i="98"/>
  <c r="D140" i="98"/>
  <c r="D137" i="98"/>
  <c r="D135" i="98"/>
  <c r="D141" i="98" s="1"/>
  <c r="C158" i="98" s="1"/>
  <c r="C160" i="98" s="1"/>
  <c r="C202" i="98" s="1"/>
  <c r="C204" i="98" s="1"/>
  <c r="C133" i="97"/>
  <c r="D140" i="97" s="1"/>
  <c r="C150" i="97"/>
  <c r="C152" i="97" s="1"/>
  <c r="C153" i="97" s="1"/>
  <c r="C159" i="97" s="1"/>
  <c r="D141" i="96"/>
  <c r="C158" i="96" s="1"/>
  <c r="C160" i="96" s="1"/>
  <c r="D140" i="95"/>
  <c r="D136" i="95"/>
  <c r="D137" i="95"/>
  <c r="D139" i="95"/>
  <c r="D135" i="95"/>
  <c r="D138" i="95"/>
  <c r="D140" i="94"/>
  <c r="D136" i="94"/>
  <c r="D139" i="94"/>
  <c r="D135" i="94"/>
  <c r="D138" i="94"/>
  <c r="D137" i="94"/>
  <c r="D141" i="93"/>
  <c r="C158" i="93" s="1"/>
  <c r="C160" i="93" s="1"/>
  <c r="C200" i="82"/>
  <c r="C113" i="82"/>
  <c r="D118" i="82" s="1"/>
  <c r="D119" i="82" s="1"/>
  <c r="D116" i="82"/>
  <c r="D117" i="82"/>
  <c r="D141" i="103" l="1"/>
  <c r="C158" i="103" s="1"/>
  <c r="C160" i="103" s="1"/>
  <c r="D182" i="102"/>
  <c r="D179" i="102" s="1"/>
  <c r="D141" i="101"/>
  <c r="C158" i="101" s="1"/>
  <c r="C160" i="101" s="1"/>
  <c r="C202" i="100"/>
  <c r="C204" i="100" s="1"/>
  <c r="D178" i="100"/>
  <c r="D141" i="99"/>
  <c r="C158" i="99" s="1"/>
  <c r="C160" i="99" s="1"/>
  <c r="D178" i="98"/>
  <c r="D182" i="98" s="1"/>
  <c r="D179" i="98" s="1"/>
  <c r="D138" i="97"/>
  <c r="D141" i="97" s="1"/>
  <c r="C158" i="97" s="1"/>
  <c r="C160" i="97" s="1"/>
  <c r="D135" i="97"/>
  <c r="D139" i="97"/>
  <c r="D136" i="97"/>
  <c r="D137" i="97"/>
  <c r="C202" i="96"/>
  <c r="C204" i="96" s="1"/>
  <c r="D178" i="96"/>
  <c r="D141" i="95"/>
  <c r="C158" i="95" s="1"/>
  <c r="C160" i="95" s="1"/>
  <c r="C202" i="95" s="1"/>
  <c r="C204" i="95" s="1"/>
  <c r="D141" i="94"/>
  <c r="C158" i="94" s="1"/>
  <c r="C160" i="94" s="1"/>
  <c r="C202" i="93"/>
  <c r="C204" i="93" s="1"/>
  <c r="D178" i="93"/>
  <c r="D120" i="82"/>
  <c r="D121" i="82" s="1"/>
  <c r="C201" i="82" s="1"/>
  <c r="C202" i="103" l="1"/>
  <c r="C204" i="103" s="1"/>
  <c r="D178" i="103"/>
  <c r="D183" i="102"/>
  <c r="D180" i="102" s="1"/>
  <c r="C202" i="101"/>
  <c r="C204" i="101" s="1"/>
  <c r="D178" i="101"/>
  <c r="D182" i="100"/>
  <c r="D179" i="100" s="1"/>
  <c r="C202" i="99"/>
  <c r="C204" i="99" s="1"/>
  <c r="D178" i="99"/>
  <c r="D183" i="98"/>
  <c r="D180" i="98" s="1"/>
  <c r="C202" i="97"/>
  <c r="C204" i="97" s="1"/>
  <c r="D178" i="97"/>
  <c r="D182" i="96"/>
  <c r="D179" i="96" s="1"/>
  <c r="D178" i="95"/>
  <c r="D182" i="95" s="1"/>
  <c r="C202" i="94"/>
  <c r="C204" i="94" s="1"/>
  <c r="D178" i="94"/>
  <c r="D182" i="93"/>
  <c r="D179" i="93" s="1"/>
  <c r="C133" i="82"/>
  <c r="D136" i="82" s="1"/>
  <c r="C150" i="82"/>
  <c r="C152" i="82" s="1"/>
  <c r="C153" i="82" s="1"/>
  <c r="C159" i="82" s="1"/>
  <c r="D182" i="103" l="1"/>
  <c r="D179" i="103" s="1"/>
  <c r="D188" i="102"/>
  <c r="D186" i="102"/>
  <c r="D187" i="102"/>
  <c r="D185" i="102"/>
  <c r="D182" i="101"/>
  <c r="D179" i="101" s="1"/>
  <c r="D183" i="100"/>
  <c r="D180" i="100" s="1"/>
  <c r="D182" i="99"/>
  <c r="D179" i="99" s="1"/>
  <c r="D186" i="98"/>
  <c r="D188" i="98"/>
  <c r="D187" i="98"/>
  <c r="D185" i="98"/>
  <c r="D182" i="97"/>
  <c r="D179" i="97" s="1"/>
  <c r="D183" i="96"/>
  <c r="D180" i="96" s="1"/>
  <c r="D179" i="95"/>
  <c r="D182" i="94"/>
  <c r="D179" i="94" s="1"/>
  <c r="D183" i="93"/>
  <c r="D180" i="93" s="1"/>
  <c r="D138" i="82"/>
  <c r="D137" i="82"/>
  <c r="D139" i="82"/>
  <c r="D140" i="82"/>
  <c r="D135" i="82"/>
  <c r="D183" i="103" l="1"/>
  <c r="D180" i="103" s="1"/>
  <c r="D190" i="102"/>
  <c r="C205" i="102" s="1"/>
  <c r="C206" i="102" s="1"/>
  <c r="C207" i="102" s="1"/>
  <c r="H18" i="76" s="1"/>
  <c r="I18" i="76" s="1"/>
  <c r="J18" i="76" s="1"/>
  <c r="K18" i="76" s="1"/>
  <c r="D183" i="101"/>
  <c r="D180" i="101" s="1"/>
  <c r="D188" i="100"/>
  <c r="D187" i="100"/>
  <c r="D185" i="100"/>
  <c r="D186" i="100"/>
  <c r="D183" i="99"/>
  <c r="D180" i="99" s="1"/>
  <c r="D190" i="98"/>
  <c r="C205" i="98" s="1"/>
  <c r="C206" i="98" s="1"/>
  <c r="C207" i="98" s="1"/>
  <c r="H14" i="76" s="1"/>
  <c r="D183" i="97"/>
  <c r="D180" i="97" s="1"/>
  <c r="D188" i="96"/>
  <c r="D187" i="96"/>
  <c r="D185" i="96"/>
  <c r="D186" i="96"/>
  <c r="D183" i="95"/>
  <c r="D183" i="94"/>
  <c r="D180" i="94" s="1"/>
  <c r="D185" i="93"/>
  <c r="D188" i="93"/>
  <c r="D187" i="93"/>
  <c r="D186" i="93"/>
  <c r="D141" i="82"/>
  <c r="C158" i="82" s="1"/>
  <c r="C160" i="82" s="1"/>
  <c r="C202" i="82" s="1"/>
  <c r="D190" i="93" l="1"/>
  <c r="C205" i="93" s="1"/>
  <c r="C206" i="93" s="1"/>
  <c r="C207" i="93" s="1"/>
  <c r="H9" i="76" s="1"/>
  <c r="I9" i="76" s="1"/>
  <c r="J9" i="76" s="1"/>
  <c r="K9" i="76" s="1"/>
  <c r="D188" i="103"/>
  <c r="D186" i="103"/>
  <c r="D187" i="103"/>
  <c r="D185" i="103"/>
  <c r="D186" i="101"/>
  <c r="D188" i="101"/>
  <c r="D187" i="101"/>
  <c r="D185" i="101"/>
  <c r="D190" i="100"/>
  <c r="C205" i="100" s="1"/>
  <c r="C206" i="100" s="1"/>
  <c r="C207" i="100" s="1"/>
  <c r="H16" i="76" s="1"/>
  <c r="I16" i="76" s="1"/>
  <c r="J16" i="76" s="1"/>
  <c r="K16" i="76" s="1"/>
  <c r="D188" i="99"/>
  <c r="D187" i="99"/>
  <c r="D186" i="99"/>
  <c r="D185" i="99"/>
  <c r="D188" i="97"/>
  <c r="D186" i="97"/>
  <c r="D187" i="97"/>
  <c r="D185" i="97"/>
  <c r="D190" i="96"/>
  <c r="C205" i="96" s="1"/>
  <c r="C206" i="96" s="1"/>
  <c r="C207" i="96" s="1"/>
  <c r="H12" i="76" s="1"/>
  <c r="D180" i="95"/>
  <c r="D186" i="94"/>
  <c r="D188" i="94"/>
  <c r="D187" i="94"/>
  <c r="D185" i="94"/>
  <c r="D190" i="103" l="1"/>
  <c r="C205" i="103" s="1"/>
  <c r="C206" i="103" s="1"/>
  <c r="C207" i="103" s="1"/>
  <c r="H19" i="76" s="1"/>
  <c r="D190" i="101"/>
  <c r="C205" i="101" s="1"/>
  <c r="C206" i="101" s="1"/>
  <c r="C207" i="101" s="1"/>
  <c r="H17" i="76" s="1"/>
  <c r="I17" i="76" s="1"/>
  <c r="J17" i="76" s="1"/>
  <c r="K17" i="76" s="1"/>
  <c r="D190" i="99"/>
  <c r="C205" i="99" s="1"/>
  <c r="C206" i="99" s="1"/>
  <c r="C207" i="99" s="1"/>
  <c r="H15" i="76" s="1"/>
  <c r="D190" i="97"/>
  <c r="C205" i="97" s="1"/>
  <c r="C206" i="97" s="1"/>
  <c r="C207" i="97" s="1"/>
  <c r="H13" i="76" s="1"/>
  <c r="D188" i="95"/>
  <c r="D187" i="95"/>
  <c r="D185" i="95"/>
  <c r="D186" i="95"/>
  <c r="D190" i="94"/>
  <c r="C205" i="94" s="1"/>
  <c r="C206" i="94" s="1"/>
  <c r="C207" i="94" s="1"/>
  <c r="H10" i="76" s="1"/>
  <c r="I10" i="76" s="1"/>
  <c r="J10" i="76" s="1"/>
  <c r="K10" i="76" s="1"/>
  <c r="D190" i="95" l="1"/>
  <c r="C205" i="95" s="1"/>
  <c r="C206" i="95" s="1"/>
  <c r="C207" i="95" s="1"/>
  <c r="H11" i="76" s="1"/>
  <c r="I11" i="76" s="1"/>
  <c r="J11" i="76" s="1"/>
  <c r="K11" i="76" s="1"/>
  <c r="C170" i="82" l="1"/>
  <c r="C203" i="82" l="1"/>
  <c r="C204" i="82" s="1"/>
  <c r="D178" i="82"/>
  <c r="D182" i="82" l="1"/>
  <c r="D179" i="82" s="1"/>
  <c r="D183" i="82" l="1"/>
  <c r="D180" i="82" s="1"/>
  <c r="D185" i="82" l="1"/>
  <c r="D186" i="82"/>
  <c r="D187" i="82"/>
  <c r="D188" i="82"/>
  <c r="D190" i="82" l="1"/>
  <c r="C205" i="82" s="1"/>
  <c r="I13" i="76" l="1"/>
  <c r="J13" i="76" s="1"/>
  <c r="K13" i="76" s="1"/>
  <c r="I12" i="76"/>
  <c r="J12" i="76" s="1"/>
  <c r="K12" i="76" s="1"/>
  <c r="I15" i="76"/>
  <c r="J15" i="76" s="1"/>
  <c r="K15" i="76" s="1"/>
  <c r="I14" i="76"/>
  <c r="J14" i="76" s="1"/>
  <c r="K14" i="76" s="1"/>
  <c r="C206" i="82"/>
  <c r="I19" i="76" l="1"/>
  <c r="J19" i="76" s="1"/>
  <c r="K19" i="76" s="1"/>
  <c r="C207" i="82"/>
  <c r="H8" i="76" s="1"/>
  <c r="I8" i="76" s="1"/>
  <c r="J8" i="76" l="1"/>
  <c r="K8" i="76" s="1"/>
  <c r="K20" i="76" l="1"/>
  <c r="J20" i="76"/>
  <c r="I20" i="7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A1" authorId="0" shapeId="0" xr:uid="{B50861CC-6C2C-4F6D-B026-FEE8966F5C21}">
      <text>
        <r>
          <rPr>
            <b/>
            <sz val="12"/>
            <color indexed="81"/>
            <rFont val="Segoe UI"/>
            <family val="2"/>
          </rPr>
          <t>Alterando o conteúdo destas duas primeiras linhas, as informações serão alteradas automaticamente nas demais planilhas deste arquivo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" authorId="0" shapeId="0" xr:uid="{464A03F7-EC38-4DC0-8B32-6383F5081C96}">
      <text>
        <r>
          <rPr>
            <b/>
            <sz val="12"/>
            <color indexed="81"/>
            <rFont val="Segoe UI"/>
            <family val="2"/>
          </rPr>
          <t>CLIQUE no nome da cidade para acessar a respectiva planilha de custos da localidade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2AEBEA9F-EAAF-413C-B11B-9BA9853D71AF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B794B8D4-1BD9-4666-B323-E7A76FCAC67F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804BCA45-79CF-427C-BE15-982CBF8771FB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32A2787B-2D31-4ECD-BFF3-771B291611E8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2DE82B70-CBE8-47EE-AE91-F6A4FF8E276F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8FF1188A-F431-4636-8D06-EF6E111E84E9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4858C4FE-A14E-4B99-A37A-008423438E2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BBAA6F83-1EBE-431A-9839-BD5532147C04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AEA0F692-4392-4AF4-98B7-24FABA82B3EC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6D0FB7C3-42FA-4CD7-A7CF-A1E9DADA7272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B2D503EE-719F-4079-B784-35EA57EE51F1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704CA034-B0C4-4CE1-A1C1-97376AA74AB3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A176D220-9E9A-4AC9-A123-B44591617A68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E4E6B951-59D7-460E-B187-FFC2C63B7CBF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FC514204-BFE8-43FA-B135-B695B99CE7ED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35B1269D-CFA8-4DB9-B64C-0AAA1DCB0B39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5F949289-D6A7-482D-9BF3-E20142449CB4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9C2726B1-16D1-44AD-BD26-3384DA314BD8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193F25B3-02E3-4D02-B96B-CFF3E8E3F48A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D9346893-AA14-476F-A298-F7E2F7C1A169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8194D90A-492F-4C15-90EF-F5EE1C2F8A7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0594DE1E-2AEA-4428-9842-8818C5BA6C54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BEDF4557-CCB6-4A39-8CFD-CD664DEDCC74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9385F1E5-EDB2-41DB-82A6-0386B2C13642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49A02C40-726C-4F3A-B059-EAD284BD576E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0A0CBD68-F977-45DF-B6DD-4566C0FD6825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64223D3B-8CF6-4C8E-8D6E-6F7C59B57385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98CEED35-6E33-427B-AB44-6E9F141FF255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91E64231-B9FB-4A92-9B60-8DDC1191F37E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31F798CF-5A12-49F3-9EC5-7C4BB2657F9C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EE0050FA-6C38-4D61-8D7C-0F219F392A9D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541EB496-C2CF-47B4-B187-067CBEAB28CF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5087B70A-865B-4FED-BE78-51CFACCDE046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E7836BCB-BC75-45F0-8176-710D6FC0DC8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6EE87287-2781-4A8E-9E0D-B5C1E4223350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68AD0975-2D3A-4BCF-B177-96C10BC2B8C5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3CD8E7C0-AEF2-4968-A508-005A62A4FCD8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5289E6B2-36B7-43A2-A23F-FD310BCF7769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79839C62-D346-45FD-A156-1AB406F6DE88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4AA8DD90-3D08-4A9D-AC1A-E3DF04049ADA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B659C3A3-ABD3-4CEE-84ED-B16EECAD8FFC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A738302F-88A5-4BF0-8D18-F80FA413E25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F48C3F15-1386-4EB7-9A34-F71E69002631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285A7041-BF82-403C-822D-37952514575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D26809B8-B047-4461-B825-C7DAD0F3FAA6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7596A408-AAE8-4ED9-9A90-1B524EE7774C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E90B5AA8-4C97-461B-86FA-E90C0B3E4F9C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8BD7FE4B-FC48-4CD9-A2BC-A42E3591C707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A092B5A1-786D-4B4B-8E53-DEFED5236363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D176F453-D9C6-48C2-B025-0A88705779DD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22A109B7-5D80-482A-AFE6-4806A04C1421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2C58614D-B484-4FF7-9E09-AE108CB0CAA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54640648-94D1-467A-B8DC-5D4739AEF5B2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2780B395-77E5-4576-842F-9E80969DFFA5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77DD3DBC-68FB-4030-BF31-2242DA9D6875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2DA9E07F-DB6D-429B-9261-7BC6C94F81B8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F2D5107B-D966-41F2-A706-D12F6E0862C8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21DC800B-7536-4A81-8447-F820C23BB1E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55536F31-0C53-4305-9E6A-2C48B8241FB6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B2B68FB5-DAFD-42E2-973D-D7DDD2FA7B50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8B44E193-2D1A-45BF-AF5A-B0CCB2BD00F5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03948FB7-6F82-4E73-B81D-3DAB9397611A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04B748F1-034F-457E-BF02-7BBCAF1464BF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A650C900-1FAB-4C7E-A229-D2B56B97954E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384692D0-05D9-4687-93B9-491DF0E68AB6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848E01F6-92FE-40CD-9A7F-5EC91079589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C34E4EF2-D5B4-4B9C-AD72-DE32B1DEABBA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1BC78693-990A-4E92-82E5-AFC8D8269ED1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D1055CA2-74E1-453D-81D2-ED5DAAA04E1A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086921E5-DA0A-4846-9B0F-61D90045448C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C7239001-BD80-4BE6-A659-369FEAA7126F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0103AB84-82BD-439D-99A0-E1E3FEAEA44F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D31551FD-9621-4010-83AD-B8EA59D2C02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48C734DB-90AE-407A-B0FE-A0B6EF31559E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6292ACDD-9F7E-49FE-9A67-E0648C7E1F67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5087DD64-2189-4362-BE1D-99869D634A4B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202D6E10-74E8-42E3-8F5A-CCE1E9E4473B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1DC02CC5-C308-4B95-B360-C8EFA6E2CEF3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FD56DB1B-12FA-43AB-BD47-4EA698529996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F16D43B0-03F6-4F95-867F-9EAC51D8B693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4B195B5B-1018-445C-85DF-9FF7CDD199B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D868A52D-7415-4941-B127-1BBE13E81D2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CE1AFFE4-BBDF-481B-9527-A424D163803D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7BFDA648-CD90-422A-BF4E-E14C2461FDD5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875D42A6-B532-433D-836E-B9A058EDEA67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2BA1E22F-37B6-4D60-932F-DA8E769F5E13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8267D9BA-B135-4C1D-93C5-5B650F0EB9E7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2B2B8E3A-5FE3-462D-8A48-6C36465178E0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E77E5D5D-8C60-48BB-BC89-B61DDA2EE2F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864BEBD5-151D-4826-8738-454186C175BF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AC324596-BB91-4CBC-AAF7-01CD4F2835AF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53DB21E3-2CAC-4962-9E94-FBFBC0BC8A0E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171BF068-36C5-4863-AC6E-253A00665C82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8F16BCB7-7355-405E-AC39-28113D888C93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F4CEF0D6-73B3-4D9F-865F-9852A20F6707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0372BB0D-C33A-4BA3-99BE-76F0D9473FC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0B663B80-DDE5-411F-9D95-09C6815F87DA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5349CF9D-EDD3-4A13-8032-43D8A89C9DB8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5299D072-B1F6-4E4C-B97F-67814855C760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B0D7C16C-76BF-4681-902B-9591A894308C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254C3E74-C482-490F-8FB3-A23F0000A9B4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1A7FBD0F-1D41-45E0-8A0D-282DE8F938B3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E7F6550C-9655-47D8-8B4C-B92C02E4167E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FA8FD4AD-2DFD-4475-B6E2-14D8306C2CA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1C923D2B-48B9-4970-A30F-BBF56F0B1EFA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3FDAA396-9583-4423-9144-41D8399B8F60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68F506B0-2406-4E5B-BD71-E40AC1F82187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2B7AB03E-9FA3-45E4-AA3E-A0B46B41E35F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B76B33B2-AE59-41A7-99F6-26DF93CC0960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D45ABD1A-3131-453E-B763-2FEEE980F6CA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186C2513-65C7-4948-BF7B-3DF351164C1D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CB4027A5-4B05-4870-A272-70B78E8090A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07BAC439-A99B-491A-B7DF-31E6CD1FC578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8D764E8C-1642-4545-A665-0FEFFF4B454F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E3F6B423-17EB-45A4-B216-156F5766627E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EA0EF7F9-C6F4-4379-B338-11431C03BFCC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656A27EE-1D56-4872-BB67-41907459E70F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B061C80C-B501-406D-8F63-512B1E908D42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7BAA6BE8-D0E7-4210-8CCA-C3D2FFD61082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40B4F1F3-4D07-4BC4-99AD-53EA1DC841C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F798E845-75E8-4924-99E5-FCE2DD426CB2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9031293F-F21B-45F8-B1C5-9451D3C9849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81AA73B4-EFE3-4E5D-AD33-234DF5C3E66E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4D39E6B8-ABA3-4DED-99AC-5765170874E0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E2" authorId="0" shapeId="0" xr:uid="{94D17A10-655F-4420-BB99-E14BC1FFBAE3}">
      <text>
        <r>
          <rPr>
            <b/>
            <sz val="12"/>
            <color indexed="81"/>
            <rFont val="Segoe UI"/>
            <family val="2"/>
          </rPr>
          <t>Preencha os percentuais de ISS nestes campos para alteração automática nas planilhas de custos de cada localidade.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E2" authorId="0" shapeId="0" xr:uid="{D4E66E92-C006-4493-A807-32D57C15B39F}">
      <text>
        <r>
          <rPr>
            <b/>
            <sz val="12"/>
            <color indexed="81"/>
            <rFont val="Segoe UI"/>
            <family val="2"/>
          </rPr>
          <t>Preencha os valores das tarifas de transporte público nestes campos para alteração automática nas planilhas de custos de cada localidade.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B2" authorId="0" shapeId="0" xr:uid="{E8F79DDA-DA3F-4390-AD5F-2329C41391C0}">
      <text>
        <r>
          <rPr>
            <b/>
            <sz val="12"/>
            <color indexed="81"/>
            <rFont val="Segoe UI"/>
            <family val="2"/>
          </rPr>
          <t>Preencha os valores dos salários e demais benefícios nestes campos para alteração automática nas planilhas de custos de cada localidade.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B9" authorId="0" shapeId="0" xr:uid="{9C2176EF-D549-4102-8155-8CAE1BD1D82F}">
      <text>
        <r>
          <rPr>
            <b/>
            <sz val="12"/>
            <color indexed="81"/>
            <rFont val="Segoe UI"/>
            <family val="2"/>
          </rPr>
          <t>Preencha os valores dos itens de uniformes nestes campos para alteração automática nas planilhas de custos de cada localidade.</t>
        </r>
      </text>
    </comment>
    <comment ref="B28" authorId="0" shapeId="0" xr:uid="{DB7D7BD3-5D5C-4600-82BA-53BC5D856A57}">
      <text>
        <r>
          <rPr>
            <b/>
            <sz val="12"/>
            <color indexed="81"/>
            <rFont val="Segoe UI"/>
            <family val="2"/>
          </rPr>
          <t>Preencha os valores dos itens de armamento nestes campos para alteração automática nas planilhas de custos de cada localidade.</t>
        </r>
      </text>
    </comment>
    <comment ref="B42" authorId="0" shapeId="0" xr:uid="{6C2D8D13-CBF3-469C-911E-46C8F2675D01}">
      <text>
        <r>
          <rPr>
            <b/>
            <sz val="12"/>
            <color indexed="81"/>
            <rFont val="Segoe UI"/>
            <family val="2"/>
          </rPr>
          <t>Preencha os valores dos itens de equipamentos nestes campos para alteração automática nas planilhas de custos de cada localidade.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0C601BBB-485C-486C-BC95-C85E789AEFFF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A147161C-C9C1-4F96-9CC7-FDD771CB1DD1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D2D2D5B6-B2F3-4525-A535-195285BE52B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CF44A3D9-F9CE-4341-8992-CE6283BB31E4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C8F80548-C8A6-4A11-A651-308007EEA12F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53EB5C2A-5798-4EA5-B937-38545B228E43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136A98BD-C9A3-4F8F-9CD2-8891293B635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BADC9F7E-F21D-4C17-A894-914573FB50B2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BD75D4C1-D385-431D-A000-622AA3A29009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A4BF78F6-0D72-43F2-B1B3-EDB620390AF4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06D7F0EE-DF79-4D93-BDCA-94CE6BE4802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BFE15DBD-690B-42B1-ABD4-2E6DCFD69FE5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5CEE1503-0237-4394-BA01-EA9A0F6736B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17FB23D8-3E76-4F43-A64E-52AC3400DC98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F70F9249-4837-496D-BEF6-C1CDB7E284E7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E9CA49BD-3E86-403B-B195-3F5B1D483B4A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2C93DE33-2C9E-404E-A4AD-7B23E816E30D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47A45E41-6684-4EDC-BC87-3CE420530D2C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CF24667A-1744-42B5-AD31-636F58433E21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8A93BABD-5058-4FB2-951F-BE30F1BB416A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B3CC5F9A-8A3D-475C-88CD-20659F2260E0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7D29216C-B776-456D-8DF5-7E571E9EF314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4A71C3B6-3D62-4198-8F1D-0D21F3F5F95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2435D93C-9728-43A0-9702-CD4C2C39504B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FC98B208-7F4B-4FD8-AB1A-F007CFA90CF4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A05CA9C4-E579-41E5-B83E-F9092BCDACB9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B953EA10-BD75-4C28-AB20-7BC7CC0F012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2614D6B4-3FC4-4F98-83A3-4E60CB5E249E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91CD242D-39BB-45C0-BF0C-A808719A33A0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CC278D04-ACB3-4D25-B23D-77BD9ED75C36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4B3A8A20-634F-4DEB-B8C0-2687E7ABFF28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D5F9A47C-7DD2-4347-A9F3-DFE36E8634B6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5CC1B55F-436B-485C-A2C5-502CF06BA399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C2BAE21B-ABF7-4A68-8138-36F7CFDDDBC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B614460A-4C7D-4EE6-AC38-EADFD183F5DE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37509C85-0591-4AA1-8726-EBF46086DBDB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C124EB01-0C61-41F9-8E67-E1F5803F920B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6ED3D53D-0DDC-4A95-AFF1-AF28FDC3FFF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48DDD022-C42F-412E-8FC1-30D0942CC07D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E9BFCCBB-127A-4313-A387-CBD4EDFDD5DE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77FE8F2D-E732-4AD9-A4E5-1DBEBBCC7FAC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134422A1-3C09-4A71-AAF5-2966D6696EE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C6223890-AEE9-424A-A8B8-FF08E8DF12AC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154D1F84-5AA3-44C6-8ADD-11973D1BC5D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23DD152F-6266-44AA-94D5-2FEE542B3CA9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27788085-DAE2-4DFA-9448-00D2247B04A6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D9461C6C-40AC-4D7F-A339-7A85FA50B390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F9847A45-76E9-4EB0-A679-EA9D292DFA81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5B08533B-5568-4794-B2BD-B98E9A132CDD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DFEAFACC-C989-42E8-B02E-D990E0FC9E2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E7EF07FC-E67D-4573-8947-22AF0E7A8CB2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8FFA67D3-BCB2-4BB7-8DD1-ECAF751CB00A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19349AA8-F538-487B-AE37-73BEFBABABD3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3CF991FC-74CD-4524-BB16-CE07AC5BABED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128397F0-AC4A-4CD6-BEEA-8D2FCCE4AF0F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760CC55D-4642-4E80-8B36-43E8149D4FA8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802EEDBE-BB1D-4285-B148-E674A8E71F03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D0DA654F-F107-4FC8-BA54-ED2AF400D5D2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AEB66E04-3922-4E04-911D-2AEA9D8D0B90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5069D006-B9C0-4F3E-BA3D-E9C25B38BC7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90C7257A-2BA8-4A78-B542-8AC53F9C3345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4DAA5E7D-2047-4A01-8388-4047CE9E4DC6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sharedStrings.xml><?xml version="1.0" encoding="utf-8"?>
<sst xmlns="http://schemas.openxmlformats.org/spreadsheetml/2006/main" count="3350" uniqueCount="295">
  <si>
    <t>PLANILHA DE CUSTOS E FORMAÇÃO DE PREÇOS</t>
  </si>
  <si>
    <t>Base de Cálculo</t>
  </si>
  <si>
    <t>Total</t>
  </si>
  <si>
    <t>INSS - empregador</t>
  </si>
  <si>
    <t>SEBRAE</t>
  </si>
  <si>
    <t>INCRA</t>
  </si>
  <si>
    <t>FGTS</t>
  </si>
  <si>
    <t>TOTAL</t>
  </si>
  <si>
    <t>Custos Indiretos</t>
  </si>
  <si>
    <t>Tributos</t>
  </si>
  <si>
    <t>Insumos Diversos</t>
  </si>
  <si>
    <t>Custos Indiretos, Tributos e Lucro</t>
  </si>
  <si>
    <t>Módulo 3 - Provisão para Rescisão</t>
  </si>
  <si>
    <t>Módulo 5 - Insumos Diversos</t>
  </si>
  <si>
    <t>Módulo 6 - Custos Indiretos, Tributos e Lucro</t>
  </si>
  <si>
    <t>MODELO PARA A CONSOLIDAÇÃO E APRESENTAÇÃO DE PROPOSTAS</t>
  </si>
  <si>
    <t>Com ajustes após publicação da Lei n° 13.467, de 2017; IN 5/17 e IN7/18</t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</si>
  <si>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</si>
  <si>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</si>
  <si>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</si>
  <si>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</si>
  <si>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</si>
  <si>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 xml:space="preserve">Número de registro da CCT no MTE </t>
  </si>
  <si>
    <t>Data de apresentação desta proposta de preços</t>
  </si>
  <si>
    <t>Local da prestação dos serviços</t>
  </si>
  <si>
    <t>Módulo 1 - Composição da Remuneração</t>
  </si>
  <si>
    <t>Composição da Remuneração</t>
  </si>
  <si>
    <t>Valor (R$)</t>
  </si>
  <si>
    <t>A</t>
  </si>
  <si>
    <t>B</t>
  </si>
  <si>
    <t>C</t>
  </si>
  <si>
    <t>E</t>
  </si>
  <si>
    <t>F</t>
  </si>
  <si>
    <t>G</t>
  </si>
  <si>
    <t>H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</si>
  <si>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</si>
  <si>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</si>
  <si>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</si>
  <si>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</si>
  <si>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Percentual (%)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</si>
  <si>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</si>
  <si>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</si>
  <si>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</si>
  <si>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</si>
  <si>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</si>
  <si>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Salário Educação</t>
  </si>
  <si>
    <t>D</t>
  </si>
  <si>
    <t>SESC ou SESI</t>
  </si>
  <si>
    <t>SENAI - SENAC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</si>
  <si>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</si>
  <si>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</si>
  <si>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</si>
  <si>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</si>
  <si>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</si>
  <si>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</si>
  <si>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Provisão para Rescisão</t>
  </si>
  <si>
    <t>%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</si>
  <si>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</si>
  <si>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</si>
  <si>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</si>
  <si>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</si>
  <si>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Submódulo 4.1 - Ausências Legais</t>
  </si>
  <si>
    <t>4.1</t>
  </si>
  <si>
    <t>Ausências Legais</t>
  </si>
  <si>
    <t>Quadro-Resumo do Módulo 4 - Custo de Reposição do Profissional Ausente</t>
  </si>
  <si>
    <t>Custo de Reposição do Profissional Ausente</t>
  </si>
  <si>
    <t xml:space="preserve">Substituto nas Ausências Legais </t>
  </si>
  <si>
    <t>Uniformes</t>
  </si>
  <si>
    <t>C.1. Tributos Federais (COFINS)</t>
  </si>
  <si>
    <t>C.2. Tributos Federais (PIS)</t>
  </si>
  <si>
    <t>C.3. Tributos Estaduais (especificar)</t>
  </si>
  <si>
    <t>C.4. Tributos Municipais (ISS)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</si>
  <si>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</si>
  <si>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</si>
  <si>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</si>
  <si>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</si>
  <si>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</si>
  <si>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SAT - GIIL/RAT</t>
  </si>
  <si>
    <t>Lucro antes do Imposto de Renda (IR)</t>
  </si>
  <si>
    <t>Total Mensal</t>
  </si>
  <si>
    <t>Item</t>
  </si>
  <si>
    <t>Descrição/Especificação</t>
  </si>
  <si>
    <t>Notas explicativas:</t>
  </si>
  <si>
    <t>a) Deverá ser elaborado um quadro para cada tipo de serviço;</t>
  </si>
  <si>
    <t>c) Deverá ser utilizado o salário normativo da Categoria Profissional vigente;</t>
  </si>
  <si>
    <t>a) Como a planilha de custos e formação de preços é calculada mensalmente, provisiona-se proporcionalmente 1/12 (um doze avos) dos valores referentes a gratificação natalina, férias e adicional de férias.</t>
  </si>
  <si>
    <t>b) O adicional de férias contido no Submódulo 2.1 corresponde a 1/3 (um terço) da remuneração que por sua vez é divido por 12 (doze).</t>
  </si>
  <si>
    <t>a) Os percentuais dos encargos previdenciários, do FGTS e demais contribuições são aqueles estabelecidos pela legislação vigente.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</si>
  <si>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971/2009.</t>
  </si>
  <si>
    <t>c) FAT - Fator Acidentário de Prevenção (art. 10, da Lei 10.666/2003) pode reduzir o valor da alíquota do RAT em até 50% ou aumentá-lo em até 100% (multiplicador variável de 0,50 a 2,00)</t>
  </si>
  <si>
    <t>d) SAT (Seguro de Acidentes de Trabalho) - GIIL/RAT (Grau de Incidência de incapacidade Laborativa) = (RATxFAP)</t>
  </si>
  <si>
    <t>e) O percentual máximo SAT-GIIL/RAT é de 6% (3% RAT x 2 FAT), contudo, para efeito de cálculo, foi considerado o percentual de 3%. Cada empresa deve preencher de acordo com o valor máximo referente a sua realidade</t>
  </si>
  <si>
    <t>g) Esses percentuais incidem sobre o Módulo 1, o Submódulo 2.1.</t>
  </si>
  <si>
    <t>a) O valor informado deverá ser o custo real do benefício (descontado o valor eventualmente pago pelo empregado).</t>
  </si>
  <si>
    <t>b) Vale Transporte - deduzida cota parte do trabalhador (6% do salário-base), conforme Lei 7.418/1985 e Lei 7.619/87, regulamentada pelo Decreto nº 95.247/1987</t>
  </si>
  <si>
    <t>a) Cerca de 5% do pessoal é demitido pelo empregador, antes do término do contrato de trabalho (Acordão TCU 6771/2009 - Primeira Câmara)</t>
  </si>
  <si>
    <t>b) Índice do aviso prévio indenizado é de 0,42%, conforme Acordão TCU 6771/2009 e 1507/2018, ambos da Primeira Câmara. No caso de renovação contratual, utilizar o percentual de 0,042% referente aos 3 dias de aviso acrescidos por ano (Lei 12.506/2011)</t>
  </si>
  <si>
    <t>a) Os itens que contemplam o módulo 4 se referem ao custo dos dias trabalhados pelo repositor/substituto, quando o empregado alocado na prestação de serviço estiver ausente, conforme as previsões estabelecidas na legislação.</t>
  </si>
  <si>
    <t>h) Afastamento Maternidade - previsto no inciso I do art. 1º, da Lei nº 11.770/2008 (prorroga por 60 dias a duração da licença-maternidade prevista no inciso XVIII, do art. 7º, da Constituição Federal)</t>
  </si>
  <si>
    <t>a) Para formação dos preços foram utilizados os parâmetros descritos nos incisos I e III, do art. 2º da IN MPDG nº 05/2014 - Relatório de Painel de Preços e Pesquisa em Mídia Especializada (sites de domínio amplo ou especializado)</t>
  </si>
  <si>
    <t>Submódulo 4.2 - Intrajornada</t>
  </si>
  <si>
    <t>4.2</t>
  </si>
  <si>
    <t>Intrajornada</t>
  </si>
  <si>
    <t>Base de cálculo da Intrajornada (M1+M2+M3):</t>
  </si>
  <si>
    <t>Substituto na Intrajornada</t>
  </si>
  <si>
    <r>
      <t xml:space="preserve">b) A planilha será calculada considerando o </t>
    </r>
    <r>
      <rPr>
        <b/>
        <sz val="11"/>
        <color rgb="FFFF0000"/>
        <rFont val="Calibri"/>
        <family val="2"/>
        <scheme val="minor"/>
      </rPr>
      <t>valor mensal</t>
    </r>
    <r>
      <rPr>
        <sz val="11"/>
        <color rgb="FFFF0000"/>
        <rFont val="Calibri"/>
        <family val="2"/>
        <scheme val="minor"/>
      </rPr>
      <t xml:space="preserve"> do empregado;</t>
    </r>
  </si>
  <si>
    <r>
      <t xml:space="preserve">a) O Módulo 1 refere-se ao </t>
    </r>
    <r>
      <rPr>
        <b/>
        <sz val="11"/>
        <color rgb="FFFF0000"/>
        <rFont val="Calibri"/>
        <family val="2"/>
        <scheme val="minor"/>
      </rPr>
      <t>valor mensal devido ao empregado</t>
    </r>
    <r>
      <rPr>
        <sz val="11"/>
        <color rgb="FFFF0000"/>
        <rFont val="Calibri"/>
        <family val="2"/>
        <scheme val="minor"/>
      </rPr>
      <t xml:space="preserve"> pela prestação do serviço;</t>
    </r>
  </si>
  <si>
    <r>
      <t>Base de cálculo do AP Indenizado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((M1+M2)-(Letras A+B+C+D+E+F+G do SM2.2))</t>
    </r>
    <r>
      <rPr>
        <b/>
        <sz val="12"/>
        <rFont val="Calibri"/>
        <family val="2"/>
        <scheme val="minor"/>
      </rPr>
      <t>:</t>
    </r>
  </si>
  <si>
    <r>
      <t xml:space="preserve">Base de cálculo do AP Trabalho </t>
    </r>
    <r>
      <rPr>
        <sz val="12"/>
        <color rgb="FFFF0000"/>
        <rFont val="Calibri"/>
        <family val="2"/>
        <scheme val="minor"/>
      </rPr>
      <t>(M1+M2)</t>
    </r>
    <r>
      <rPr>
        <b/>
        <sz val="12"/>
        <rFont val="Calibri"/>
        <family val="2"/>
        <scheme val="minor"/>
      </rPr>
      <t>:</t>
    </r>
  </si>
  <si>
    <r>
      <t xml:space="preserve">Base de cálculo das Ausências Legais </t>
    </r>
    <r>
      <rPr>
        <sz val="12"/>
        <color rgb="FFFF0000"/>
        <rFont val="Calibri"/>
        <family val="2"/>
        <scheme val="minor"/>
      </rPr>
      <t>(M1+M2+M3)</t>
    </r>
    <r>
      <rPr>
        <b/>
        <sz val="12"/>
        <color theme="1"/>
        <rFont val="Calibri"/>
        <family val="2"/>
        <scheme val="minor"/>
      </rPr>
      <t>:</t>
    </r>
  </si>
  <si>
    <r>
      <t xml:space="preserve">Base de cálculo dos custos indiretos </t>
    </r>
    <r>
      <rPr>
        <sz val="11"/>
        <color rgb="FFFF0000"/>
        <rFont val="Calibri"/>
        <family val="2"/>
        <scheme val="minor"/>
      </rPr>
      <t>(BCCI = M1+M2+M3+M4+M5)</t>
    </r>
  </si>
  <si>
    <r>
      <t xml:space="preserve">Base de cálculo do lucro </t>
    </r>
    <r>
      <rPr>
        <sz val="10"/>
        <color rgb="FFFF0000"/>
        <rFont val="Calibri"/>
        <family val="2"/>
        <scheme val="minor"/>
      </rPr>
      <t>(BCL = BCCI+Custos Indiretos)</t>
    </r>
  </si>
  <si>
    <r>
      <t>Base de cálculo dos tributos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(BCT = (BCL+Lucro)/((1-(Somatório da % de tributos)))</t>
    </r>
  </si>
  <si>
    <t>Outros (especificar)</t>
  </si>
  <si>
    <t>Percentual</t>
  </si>
  <si>
    <t>a) Percentual de ≅ 12,10% (1/11+1/3/11) de férias e adicional de férias, de acordo com a IN 05/2017 em seu anexo XVII, que prevê a retenção desse percentual em conta vinculada.</t>
  </si>
  <si>
    <t>a) Férias - previstas no art. 7º, XVII, da Constituição Federal e no art. 129 da CLT</t>
  </si>
  <si>
    <t>b) Ausência Legal - prevista no art. 473 CLT (2 dias consecutivos - falecimento de cônjuge, ascendente, descendente, irmão ou pessoa economicamente dependente; 3 dias consecutivos - casamento; 1 dia a cada 12 meses de trabalho - doação de sangue; os dias que comparecer em juízo; até 2 dias - acompanhamento de consultas médicas e exames complementares durante a gravidez da esposa/companheira; 1 dia - acompanhamento do filho de até 6 anos em consulta médica)</t>
  </si>
  <si>
    <t>d) Acidente de Trabalho - prevista no §2º, do art. 43, da Lei 8.213/1991 (durante os primeiros quinze dias de afastamento da atividade por motivo de invalidez, caberá à empresa pagar ao segurado empregado o salário)</t>
  </si>
  <si>
    <t>f) Afastamento Paternidade - previsto no inciso II, do art. 1º, da Lei nº 11770/2008 (prorroga a duração da licença-paternidade por mais 15 dias, além dos 5 dias estabelecidos no §1º do art. 10, do ADCT)</t>
  </si>
  <si>
    <t>b) O valor referente a tributos é obtido aplicando-se o percentual sobre o valor do faturamento.</t>
  </si>
  <si>
    <t>Data-Base da Categoria (dia/mês)</t>
  </si>
  <si>
    <t>Adicional de Periculosidade</t>
  </si>
  <si>
    <t>Salário-Base (Cláusula 3ª CCT)</t>
  </si>
  <si>
    <t>Adicional Noturno</t>
  </si>
  <si>
    <t>Adicional de Hora Noturno Reduzida</t>
  </si>
  <si>
    <t>Adicional de Hora Extra no Feriado Trabalhado</t>
  </si>
  <si>
    <t>Adicional de Insalubridade</t>
  </si>
  <si>
    <t>b) 1/12meses = 0,0833=8,33%; Cotação de  8,33% sobre o valor do Módulo 1 - Composição da remuneração, conforme Anexo XII da IN 5/17</t>
  </si>
  <si>
    <r>
      <t xml:space="preserve">Base de cálculo deste submódulo </t>
    </r>
    <r>
      <rPr>
        <sz val="12"/>
        <color rgb="FFFF0000"/>
        <rFont val="Calibri"/>
        <family val="2"/>
        <scheme val="minor"/>
      </rPr>
      <t>(M1+M2.1)</t>
    </r>
    <r>
      <rPr>
        <b/>
        <sz val="12"/>
        <color theme="1"/>
        <rFont val="Calibri"/>
        <family val="2"/>
        <scheme val="minor"/>
      </rPr>
      <t>:</t>
    </r>
  </si>
  <si>
    <t>f) A empresa deverá enviar o FAP WEB caso solicitado peo Pregoeiro</t>
  </si>
  <si>
    <t>h) Os índices (RAT e FAT) deverão ser comprovados quando da contratação pelo apresentação da GFIP.</t>
  </si>
  <si>
    <t>i) O cálculo dos tributos leva em consideração as alíquotas ordinárias dos tributos, não adentrando os regimes especiais de tributação e/ou desoneração de folha de pagamento.</t>
  </si>
  <si>
    <t xml:space="preserve">Valor do ticket </t>
  </si>
  <si>
    <t xml:space="preserve">Qde. Ticket/mês </t>
  </si>
  <si>
    <t>Valor Total</t>
  </si>
  <si>
    <t>Participação da empresa</t>
  </si>
  <si>
    <t>Valor da passagem</t>
  </si>
  <si>
    <t>N° de dias trabalhados/mês</t>
  </si>
  <si>
    <t>Valor total das passagens</t>
  </si>
  <si>
    <t>Participação do empregado 6%</t>
  </si>
  <si>
    <t>c) Utilizou-se a retenção de 4% (com ponderação de 50%) a título de multa sobre o FGTS sobre o aviso prévio indenizado e sobre o aviso prévio trabalhado, conforme orientação da SEGES/MPDG</t>
  </si>
  <si>
    <t>Multa do FGTS sobre o Aviso Prévio Trabalhado</t>
  </si>
  <si>
    <t>b) As empresas fornecerão fardamentos, de acordo com as exigências legais.</t>
  </si>
  <si>
    <t>c) A metodologia utilizada foi a média com a exclusão das propostas inexequíveis ou excessivamente elevadas por meio do método do desvio padrão.</t>
  </si>
  <si>
    <t xml:space="preserve">Transporte </t>
  </si>
  <si>
    <t>Seguro de Vida</t>
  </si>
  <si>
    <r>
      <t>C.5. INSS (</t>
    </r>
    <r>
      <rPr>
        <sz val="12"/>
        <color rgb="FFFF0000"/>
        <rFont val="Calibri"/>
        <family val="2"/>
        <scheme val="minor"/>
      </rPr>
      <t>somente empresas beneficiadas com desoneração da folha: 4,5%</t>
    </r>
    <r>
      <rPr>
        <sz val="12"/>
        <color theme="1"/>
        <rFont val="Calibri"/>
        <family val="2"/>
        <scheme val="minor"/>
      </rPr>
      <t>)</t>
    </r>
  </si>
  <si>
    <t>Local da Execução</t>
  </si>
  <si>
    <t>Inserir o valor do salário-base (SALÁRIO NORMATIVO) nessa célula</t>
  </si>
  <si>
    <t>a) As alíquotas do Imposto sobre Serviços - ISS estão previstas no Código Tributário Municipal</t>
  </si>
  <si>
    <t>b) O Salário Base foi reajustado em FEVEREIRO/2023</t>
  </si>
  <si>
    <t>d) Para o cálculo dos valores remunerátório foi adotada a Convenção Coletiva de Trabalho MTE nº  PR000092/2023</t>
  </si>
  <si>
    <t>e) A CCT adotada tem vigência de 01/02/2023 a 31/01/2025 e abrangência territorial nos municípios de prestação dos serviços</t>
  </si>
  <si>
    <t>Participação do empregado 20%</t>
  </si>
  <si>
    <t>Auxílio Alimentação (valor conforme CCT: cláusula 13ª)</t>
  </si>
  <si>
    <t xml:space="preserve">Auxílio Saúde (valor conforme CCT: cláusula 16ª)  </t>
  </si>
  <si>
    <t>Descrição</t>
  </si>
  <si>
    <t>Equipamentos e demais utensílios</t>
  </si>
  <si>
    <t>Multa do FGTS sobre o Aviso Prévio Indenizado</t>
  </si>
  <si>
    <t>Itens</t>
  </si>
  <si>
    <t>Incidência de GPS, FGTS e sobre o Aviso Prévio Trabalhado</t>
  </si>
  <si>
    <t>CURITIBA</t>
  </si>
  <si>
    <t>Grupo</t>
  </si>
  <si>
    <t>Curitiba/PR</t>
  </si>
  <si>
    <t>CATSERV</t>
  </si>
  <si>
    <t>Londrina/PR</t>
  </si>
  <si>
    <t>Maringá/PR</t>
  </si>
  <si>
    <t>Ponta Grossa/PR</t>
  </si>
  <si>
    <t>Paranaguá/PR</t>
  </si>
  <si>
    <t>Guarapuava/PR</t>
  </si>
  <si>
    <t>TOTAL DO GRUPO 1</t>
  </si>
  <si>
    <t>Substituto na cobertura de Férias</t>
  </si>
  <si>
    <t>Substituto na cobertura de Ausências Legais</t>
  </si>
  <si>
    <t>Substituto na cobertura de Licença-Paternidade</t>
  </si>
  <si>
    <t>Substituto na cobertura Ausência acidente de trabalho</t>
  </si>
  <si>
    <t>Substituto na Cobertura de Afastamento Maternidade</t>
  </si>
  <si>
    <t xml:space="preserve">Substituto na cobertura de Outras ausências </t>
  </si>
  <si>
    <t>Valor unitário
(B)</t>
  </si>
  <si>
    <t>EQUIPAMENTOS</t>
  </si>
  <si>
    <r>
      <rPr>
        <b/>
        <sz val="11"/>
        <color rgb="FFFF0000"/>
        <rFont val="Calibri"/>
        <family val="2"/>
        <scheme val="minor"/>
      </rPr>
      <t>AVISO</t>
    </r>
    <r>
      <rPr>
        <b/>
        <sz val="11"/>
        <rFont val="Calibri"/>
        <family val="2"/>
        <scheme val="minor"/>
      </rPr>
      <t>: Esta planilha de custos visa facilitar e agilizar a elaboração das propostas de preços dos licitantes. Embora ela não seja de uso obrigatório neste Pregão Eletrônico, é recomendável sua utilização pelos licitante.</t>
    </r>
  </si>
  <si>
    <t xml:space="preserve">Outros Benefícios Mensais e Diários </t>
  </si>
  <si>
    <t>N° passagens/dia</t>
  </si>
  <si>
    <t>c) Foi utilizado o valor da passagem do transporte coletivo do local da prestação dos serviços</t>
  </si>
  <si>
    <t>ALIMENTAÇÃO</t>
  </si>
  <si>
    <t>TRANSPORTE</t>
  </si>
  <si>
    <t>Outros</t>
  </si>
  <si>
    <t>LONDRINA</t>
  </si>
  <si>
    <t>MARINGÁ</t>
  </si>
  <si>
    <t>PONTA GROSSA</t>
  </si>
  <si>
    <t>PARANAGUÁ</t>
  </si>
  <si>
    <t>GUARAPUAVA</t>
  </si>
  <si>
    <t>Cidades</t>
  </si>
  <si>
    <t>Alíquota máxima</t>
  </si>
  <si>
    <t>Valores apurados da 
TARIFA DE TRANSPORTE PÚBLICO</t>
  </si>
  <si>
    <t>ITEM</t>
  </si>
  <si>
    <t>SALÁRIOS E BENEFÍCIOS</t>
  </si>
  <si>
    <t>VALOR</t>
  </si>
  <si>
    <t>LOCALIZAÇÃO NA CCT</t>
  </si>
  <si>
    <t>VALE ALIMENTAÇÃO</t>
  </si>
  <si>
    <t>SALÁRIOS E BENEFÍCIOS CONTIDOS NA CONVENÇÃO COLETIVA DE TRABALHO - CCT</t>
  </si>
  <si>
    <t>Valor anual
(12 meses)</t>
  </si>
  <si>
    <t>PROPOSTA GLOBAL</t>
  </si>
  <si>
    <t>VALOR TOTAL
(2 anos)</t>
  </si>
  <si>
    <t>Alíquotas de ISS dos municípios onde serão prestados os serviços</t>
  </si>
  <si>
    <t>SALÁRIO VIGILANTE</t>
  </si>
  <si>
    <t>NÚMERO DE REGISTRO NO MTE: PR000353/2024
DATA DE REGISTRO NO MTE: 08/02/2024
NÚMERO DA SOLICITAÇÃO: MR005258/2024
NÚMERO DO PROCESSO: 13068.200894/2024-89
DATA DO PROTOCOLO: 08/02/2024
VIGÊNCIA: 01/02/2024 A 31/01/2026
DATA-BASE: 1º DE FEVEREIRO</t>
  </si>
  <si>
    <t>CLÁUSULA TERCEIRA, ITEM 03.1 c/c § 6º, e com reajuste conforme nota conjunta SINDESP</t>
  </si>
  <si>
    <t>AUXÍLIO SAÚDE</t>
  </si>
  <si>
    <t>Proporcionalidade 50%</t>
  </si>
  <si>
    <t>AUXÍLIO CRECHE</t>
  </si>
  <si>
    <t xml:space="preserve">Auxílio Creche (valor conforme CCT: cláusula 19ª)  </t>
  </si>
  <si>
    <r>
      <t>PROCESSO ADMINISTRATIVO Nº</t>
    </r>
    <r>
      <rPr>
        <b/>
        <sz val="12"/>
        <color rgb="FFFF0000"/>
        <rFont val="Calibri"/>
        <family val="2"/>
      </rPr>
      <t xml:space="preserve"> 08385.013253/2024-63</t>
    </r>
  </si>
  <si>
    <r>
      <t xml:space="preserve">PREGÃO ELETRÔNICO Nº </t>
    </r>
    <r>
      <rPr>
        <b/>
        <sz val="12"/>
        <color rgb="FFFF0000"/>
        <rFont val="Calibri"/>
        <family val="2"/>
      </rPr>
      <t>XX/2025-SR/PR/PR</t>
    </r>
    <r>
      <rPr>
        <b/>
        <sz val="12"/>
        <rFont val="Calibri"/>
        <family val="2"/>
      </rPr>
      <t xml:space="preserve"> (UG 200364)</t>
    </r>
  </si>
  <si>
    <t>Obs.: Dados conforme processo SEI 08385.003770/2020-09, documento 40959660</t>
  </si>
  <si>
    <r>
      <t xml:space="preserve">Substituto na cobertura de Intervalo para repouso ou alimentação </t>
    </r>
    <r>
      <rPr>
        <b/>
        <sz val="11"/>
        <color rgb="FFFF0000"/>
        <rFont val="Calibri"/>
        <family val="2"/>
        <scheme val="minor"/>
      </rPr>
      <t>(Caso a licitante opte por indenizar a intrajornada, deverá ser calculada conforme clásula 39º da CCT e constar apenas no Submódulo 2.3 - Benefícios Mensais e Diários.)</t>
    </r>
  </si>
  <si>
    <t>Serviço de vigilância armada DIURNO - escala 12x36</t>
  </si>
  <si>
    <t>5173-30</t>
  </si>
  <si>
    <t>CLÁUSULA DÉCIMA TERCEIRA, e com reajuste conforme nota conjunta SINDESP</t>
  </si>
  <si>
    <t>PARÁGRAFO PRIMEIRO DA CLÁUSULA DÉCIMA SEXTA, e com reajuste conforme nota conjunta SINDESP</t>
  </si>
  <si>
    <t>PARÁGRAFO PRIMEIRO DA CLÁUSULA DÉCIMA NONA, e com reajuste conforme nota conjunta SINDESP</t>
  </si>
  <si>
    <t>Vigilante (12x36h)</t>
  </si>
  <si>
    <t>PR000353/2024</t>
  </si>
  <si>
    <t>Armamento</t>
  </si>
  <si>
    <t>ARMAMENTO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</si>
  <si>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Superintendência Regional da Polícia Federal no Paraná - CURITIBA. </t>
  </si>
  <si>
    <t>Quantidade de Postos</t>
  </si>
  <si>
    <t>Qtd. de Vigilantes por Posto</t>
  </si>
  <si>
    <t>Valor unitário mensal por posto</t>
  </si>
  <si>
    <t>Valor total mensal dos postos</t>
  </si>
  <si>
    <t xml:space="preserve">Posto de Vigilância Armada Ostensiva, de 12 horas NOTURNAS, de segunda-feira a domingo, envolvendo 02 (dois) vigilantes em turnos de 12 (doze) x 36 (trinta e seis) horas, das 19h às 07h, inclusive feriados, para atender as necessidades da Superintendência Regional da Polícia Federal no Paraná - CURITIBA. </t>
  </si>
  <si>
    <t>Valor Total por Posto (Valor por Empregado x 2)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</si>
  <si>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Delegacia de Polícia Federal - LONDRINA. 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</si>
  <si>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LONDRINA. </t>
  </si>
  <si>
    <t>Posto de Vigilância Armada Ostensiva, de 12 horas DIURNAS, de segunda-feira a domingo, envolvendo 02 (dois) vigilantes em turnos de 12 (doze) x 36 (trinta e seis) horas, das 07h às 19h, inclusive feriados, para atender as necessidades da Delegacia de Polícia Federal - MARINGÁ.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</si>
  <si>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MARINGÁ. 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</si>
  <si>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Delegacia de Polícia Federal - PARANAGUÁ. 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</si>
  <si>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PARANAGUÁ. 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</si>
  <si>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Delegacia de Polícia Federal - PONTA GROSSA. 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</si>
  <si>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PONTA GROSSA. 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</si>
  <si>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Delegacia de Polícia Federal - GUARAPUAVA. 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</si>
  <si>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GUARAPUAVA. </t>
  </si>
  <si>
    <t>OBJETO:
Contratação de serviços contínuos de vigilância patrimonial ostensiva armada, a serem executados com regime de dedicação exclusiva de mão de obra, para atender as necessidades da Superintendência Regional da Polícia Federal no Paraná e suas unidades descentralizadas: Delegacia de Polícia Federal de Londrina, Delegacia de Polícia Federal em Maringá, Delegacia de Polícia Federal em Paranaguá, Delegacia de Polícia Federal em Ponta Grossa e Delegacia de Polícia Fedral em Guarapuava.</t>
  </si>
  <si>
    <t>Serviço de vigilância armada NOTURNO - escala 12x36</t>
  </si>
  <si>
    <t>COMPOSIÇÃO DE CUSTOS</t>
  </si>
  <si>
    <t>GRUPO</t>
  </si>
  <si>
    <t>TOTAL DE POSTOS</t>
  </si>
  <si>
    <t>TOTAL DE VIGILANTES</t>
  </si>
  <si>
    <t>UNIFORMES</t>
  </si>
  <si>
    <t xml:space="preserve">Qtd. Total na base de cálculo no grupo (C) </t>
  </si>
  <si>
    <t>Valor Total Anual  (A x B x C)</t>
  </si>
  <si>
    <t>Quantidade Anual Estimada (A)</t>
  </si>
  <si>
    <t>VALOR TOTAL ANUAL DE UNIFORMES PARA O GRUPO I</t>
  </si>
  <si>
    <t>VALOR TOTAL ANUAL DE UNIFORMES POR VIGILANTE</t>
  </si>
  <si>
    <t>VALOR TOTAL MENSAL DE UNIFORMES POR VIGILANTE</t>
  </si>
  <si>
    <t>Unidade</t>
  </si>
  <si>
    <t>por vigilante</t>
  </si>
  <si>
    <t>VALOR TOTAL ANUAL DE ARMAMENTO PARA O GRUPO I</t>
  </si>
  <si>
    <t>VALOR TOTAL ANUAL DE ARMAMENTO POR VIGILANTE</t>
  </si>
  <si>
    <t>VALOR TOTAL MENSAL DE ARMAMENTO POR VIGILANTE</t>
  </si>
  <si>
    <t>VALOR TOTAL ANUAL DE EQUIPAMENTOS PARA O GRUPO I</t>
  </si>
  <si>
    <t>VALOR TOTAL ANUAL DE EQUIPAMENTOS POR VIGILANTE</t>
  </si>
  <si>
    <t>VALOR TOTAL MENSAL DE EQUIPAMENTOS POR VIGILANTE</t>
  </si>
  <si>
    <t>Calça</t>
  </si>
  <si>
    <t>Camisa de manga comprida</t>
  </si>
  <si>
    <t>Cinto de Nylon</t>
  </si>
  <si>
    <t>Par de meias</t>
  </si>
  <si>
    <t>Jaqueta de frio</t>
  </si>
  <si>
    <t>Capa de chuva</t>
  </si>
  <si>
    <t>Boné</t>
  </si>
  <si>
    <t>Crachá</t>
  </si>
  <si>
    <t>Camisa de manga curta</t>
  </si>
  <si>
    <t>Par de Botas</t>
  </si>
  <si>
    <t>Livro de ocorrência</t>
  </si>
  <si>
    <t>Cassetete ou bastão retrátil</t>
  </si>
  <si>
    <t>por posto</t>
  </si>
  <si>
    <t>Apito com cordão</t>
  </si>
  <si>
    <t>Guarda-chuva</t>
  </si>
  <si>
    <t>Colete a prova de balas</t>
  </si>
  <si>
    <t>Capa para colete balístico</t>
  </si>
  <si>
    <t>Produtos para manutenção armas</t>
  </si>
  <si>
    <t>Revólver calibre 38 (6 tiros)</t>
  </si>
  <si>
    <t>Munição calibre 38 (pct c/ 10 unidades)</t>
  </si>
  <si>
    <t>Porta cassetete</t>
  </si>
  <si>
    <t>Distintivo tipo broche</t>
  </si>
  <si>
    <t>Ponto eletrônico biométrico</t>
  </si>
  <si>
    <t>por localidade</t>
  </si>
  <si>
    <t>Lanterna c/ Pilha ou Bateria (c/ duas cargas)</t>
  </si>
  <si>
    <t>Rádio HT ou Nextel</t>
  </si>
  <si>
    <t xml:space="preserve">Depreciação em meses (C) </t>
  </si>
  <si>
    <t xml:space="preserve">Qtd. Total na base de cálculo no grupo (E) </t>
  </si>
  <si>
    <t>Valor depreciado/Custo mensal (D=A*(B/C))</t>
  </si>
  <si>
    <t>TOTAL DE LOCALIDADES</t>
  </si>
  <si>
    <t>Valor Total Anual  (D*E*12)</t>
  </si>
  <si>
    <t>Coldre e baleiro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</si>
</sst>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"/>
    <numFmt numFmtId="166" formatCode="_(* #,##0.00_);_(* \(#,##0.00\);_(* \-??_);_(@_)"/>
    <numFmt numFmtId="167" formatCode="0.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</font>
    <font>
      <b/>
      <sz val="12"/>
      <name val="Calibri"/>
      <family val="2"/>
    </font>
    <font>
      <sz val="10"/>
      <name val="Courier New"/>
      <family val="3"/>
    </font>
    <font>
      <sz val="11"/>
      <color theme="1"/>
      <name val="Calibri"/>
      <family val="2"/>
    </font>
    <font>
      <b/>
      <sz val="12"/>
      <color rgb="FFFF0000"/>
      <name val="Calibri"/>
      <family val="2"/>
    </font>
    <font>
      <b/>
      <sz val="13"/>
      <color theme="0"/>
      <name val="Calibri"/>
      <family val="2"/>
      <scheme val="minor"/>
    </font>
    <font>
      <b/>
      <sz val="12"/>
      <color indexed="81"/>
      <name val="Segoe UI"/>
      <family val="2"/>
    </font>
    <font>
      <b/>
      <sz val="10"/>
      <name val="Courier New"/>
      <family val="3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indexed="81"/>
      <name val="Segoe U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5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" fillId="8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166" fontId="19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5" fillId="0" borderId="0" applyNumberFormat="0" applyFill="0" applyBorder="0" applyAlignment="0" applyProtection="0"/>
  </cellStyleXfs>
  <cellXfs count="260">
    <xf numFmtId="0" fontId="0" fillId="0" borderId="0" xfId="0"/>
    <xf numFmtId="0" fontId="23" fillId="33" borderId="1" xfId="0" applyFont="1" applyFill="1" applyBorder="1" applyAlignment="1">
      <alignment horizontal="left" vertical="center" wrapText="1"/>
    </xf>
    <xf numFmtId="0" fontId="23" fillId="33" borderId="0" xfId="0" applyFont="1" applyFill="1"/>
    <xf numFmtId="0" fontId="25" fillId="33" borderId="0" xfId="0" applyFont="1" applyFill="1" applyAlignment="1">
      <alignment horizontal="center" vertical="center"/>
    </xf>
    <xf numFmtId="0" fontId="22" fillId="33" borderId="0" xfId="0" applyFont="1" applyFill="1" applyAlignment="1">
      <alignment horizontal="center" vertical="center"/>
    </xf>
    <xf numFmtId="0" fontId="22" fillId="33" borderId="1" xfId="0" applyFont="1" applyFill="1" applyBorder="1" applyAlignment="1">
      <alignment horizontal="left" vertical="center" wrapText="1"/>
    </xf>
    <xf numFmtId="0" fontId="22" fillId="33" borderId="5" xfId="0" applyFont="1" applyFill="1" applyBorder="1" applyAlignment="1">
      <alignment horizontal="center" vertical="center" wrapText="1"/>
    </xf>
    <xf numFmtId="0" fontId="23" fillId="33" borderId="5" xfId="0" applyFont="1" applyFill="1" applyBorder="1" applyAlignment="1">
      <alignment horizontal="left" vertical="center" wrapText="1"/>
    </xf>
    <xf numFmtId="0" fontId="30" fillId="33" borderId="0" xfId="0" applyFont="1" applyFill="1" applyAlignment="1">
      <alignment vertical="center" wrapText="1"/>
    </xf>
    <xf numFmtId="0" fontId="23" fillId="33" borderId="0" xfId="0" applyFont="1" applyFill="1" applyAlignment="1">
      <alignment vertical="center"/>
    </xf>
    <xf numFmtId="0" fontId="23" fillId="33" borderId="1" xfId="0" applyFont="1" applyFill="1" applyBorder="1" applyAlignment="1">
      <alignment vertical="center" wrapText="1"/>
    </xf>
    <xf numFmtId="0" fontId="28" fillId="33" borderId="1" xfId="0" applyFont="1" applyFill="1" applyBorder="1" applyAlignment="1">
      <alignment vertical="center" wrapText="1"/>
    </xf>
    <xf numFmtId="0" fontId="24" fillId="33" borderId="0" xfId="0" applyFont="1" applyFill="1" applyAlignment="1">
      <alignment vertical="center"/>
    </xf>
    <xf numFmtId="0" fontId="22" fillId="33" borderId="0" xfId="0" applyFont="1" applyFill="1" applyAlignment="1">
      <alignment vertical="center"/>
    </xf>
    <xf numFmtId="7" fontId="23" fillId="33" borderId="1" xfId="54" applyNumberFormat="1" applyFont="1" applyFill="1" applyBorder="1" applyAlignment="1">
      <alignment horizontal="right" vertical="center" wrapText="1"/>
    </xf>
    <xf numFmtId="167" fontId="23" fillId="33" borderId="0" xfId="0" applyNumberFormat="1" applyFont="1" applyFill="1"/>
    <xf numFmtId="0" fontId="22" fillId="33" borderId="0" xfId="0" applyFont="1" applyFill="1" applyAlignment="1">
      <alignment vertical="center" wrapText="1"/>
    </xf>
    <xf numFmtId="7" fontId="22" fillId="33" borderId="0" xfId="0" applyNumberFormat="1" applyFont="1" applyFill="1" applyAlignment="1">
      <alignment horizontal="center" vertical="center"/>
    </xf>
    <xf numFmtId="7" fontId="23" fillId="33" borderId="1" xfId="0" applyNumberFormat="1" applyFont="1" applyFill="1" applyBorder="1" applyAlignment="1">
      <alignment horizontal="right" vertical="center" wrapText="1"/>
    </xf>
    <xf numFmtId="10" fontId="23" fillId="33" borderId="1" xfId="0" applyNumberFormat="1" applyFont="1" applyFill="1" applyBorder="1" applyAlignment="1">
      <alignment horizontal="center" vertical="center" wrapText="1"/>
    </xf>
    <xf numFmtId="7" fontId="23" fillId="33" borderId="0" xfId="0" applyNumberFormat="1" applyFont="1" applyFill="1"/>
    <xf numFmtId="10" fontId="22" fillId="33" borderId="1" xfId="0" applyNumberFormat="1" applyFont="1" applyFill="1" applyBorder="1" applyAlignment="1">
      <alignment horizontal="center" vertical="center" wrapText="1"/>
    </xf>
    <xf numFmtId="0" fontId="24" fillId="33" borderId="0" xfId="0" applyFont="1" applyFill="1" applyAlignment="1">
      <alignment vertical="center" wrapText="1"/>
    </xf>
    <xf numFmtId="0" fontId="24" fillId="33" borderId="0" xfId="0" applyFont="1" applyFill="1" applyAlignment="1">
      <alignment horizontal="left" vertical="center"/>
    </xf>
    <xf numFmtId="0" fontId="28" fillId="33" borderId="1" xfId="0" applyFont="1" applyFill="1" applyBorder="1" applyAlignment="1">
      <alignment horizontal="center" vertical="center" wrapText="1"/>
    </xf>
    <xf numFmtId="7" fontId="25" fillId="33" borderId="0" xfId="0" applyNumberFormat="1" applyFont="1" applyFill="1" applyAlignment="1">
      <alignment horizontal="center" vertical="center"/>
    </xf>
    <xf numFmtId="165" fontId="23" fillId="33" borderId="0" xfId="0" applyNumberFormat="1" applyFont="1" applyFill="1"/>
    <xf numFmtId="0" fontId="23" fillId="33" borderId="1" xfId="0" applyFont="1" applyFill="1" applyBorder="1" applyAlignment="1">
      <alignment horizontal="justify" vertical="center" wrapText="1"/>
    </xf>
    <xf numFmtId="10" fontId="23" fillId="33" borderId="1" xfId="2" applyNumberFormat="1" applyFont="1" applyFill="1" applyBorder="1" applyAlignment="1">
      <alignment horizontal="center" vertical="center" wrapText="1"/>
    </xf>
    <xf numFmtId="10" fontId="23" fillId="33" borderId="0" xfId="0" applyNumberFormat="1" applyFont="1" applyFill="1"/>
    <xf numFmtId="0" fontId="15" fillId="33" borderId="0" xfId="0" applyFont="1" applyFill="1" applyAlignment="1">
      <alignment vertical="center"/>
    </xf>
    <xf numFmtId="0" fontId="15" fillId="33" borderId="0" xfId="0" applyFont="1" applyFill="1" applyAlignment="1">
      <alignment vertical="center" wrapText="1"/>
    </xf>
    <xf numFmtId="0" fontId="26" fillId="36" borderId="1" xfId="0" applyFont="1" applyFill="1" applyBorder="1" applyAlignment="1">
      <alignment horizontal="center" vertical="center" wrapText="1"/>
    </xf>
    <xf numFmtId="0" fontId="26" fillId="33" borderId="1" xfId="0" applyFont="1" applyFill="1" applyBorder="1" applyAlignment="1">
      <alignment horizontal="center" vertical="center" wrapText="1"/>
    </xf>
    <xf numFmtId="0" fontId="28" fillId="33" borderId="0" xfId="0" applyFont="1" applyFill="1" applyAlignment="1">
      <alignment vertical="center" wrapText="1"/>
    </xf>
    <xf numFmtId="0" fontId="0" fillId="33" borderId="0" xfId="0" applyFill="1" applyAlignment="1">
      <alignment vertical="center"/>
    </xf>
    <xf numFmtId="7" fontId="25" fillId="33" borderId="1" xfId="54" applyNumberFormat="1" applyFont="1" applyFill="1" applyBorder="1" applyAlignment="1">
      <alignment vertical="center" wrapText="1"/>
    </xf>
    <xf numFmtId="0" fontId="0" fillId="33" borderId="0" xfId="0" applyFill="1" applyAlignment="1">
      <alignment horizontal="center" vertical="center"/>
    </xf>
    <xf numFmtId="0" fontId="0" fillId="33" borderId="0" xfId="0" applyFill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9" fillId="33" borderId="0" xfId="0" applyFont="1" applyFill="1"/>
    <xf numFmtId="10" fontId="28" fillId="33" borderId="1" xfId="0" applyNumberFormat="1" applyFont="1" applyFill="1" applyBorder="1" applyAlignment="1">
      <alignment horizontal="center" vertical="center" wrapText="1"/>
    </xf>
    <xf numFmtId="7" fontId="28" fillId="33" borderId="1" xfId="0" applyNumberFormat="1" applyFont="1" applyFill="1" applyBorder="1" applyAlignment="1">
      <alignment horizontal="right" vertical="center" wrapText="1"/>
    </xf>
    <xf numFmtId="164" fontId="0" fillId="33" borderId="1" xfId="0" applyNumberFormat="1" applyFill="1" applyBorder="1" applyAlignment="1">
      <alignment horizontal="center" vertical="center"/>
    </xf>
    <xf numFmtId="0" fontId="0" fillId="33" borderId="1" xfId="0" applyFill="1" applyBorder="1" applyAlignment="1">
      <alignment horizontal="center" vertical="center"/>
    </xf>
    <xf numFmtId="0" fontId="31" fillId="33" borderId="1" xfId="0" applyFont="1" applyFill="1" applyBorder="1" applyAlignment="1">
      <alignment horizontal="left" vertical="center" wrapText="1"/>
    </xf>
    <xf numFmtId="7" fontId="22" fillId="34" borderId="1" xfId="0" applyNumberFormat="1" applyFont="1" applyFill="1" applyBorder="1" applyAlignment="1">
      <alignment horizontal="right" vertical="center" wrapText="1"/>
    </xf>
    <xf numFmtId="7" fontId="25" fillId="34" borderId="1" xfId="54" applyNumberFormat="1" applyFont="1" applyFill="1" applyBorder="1" applyAlignment="1">
      <alignment vertical="center" wrapText="1"/>
    </xf>
    <xf numFmtId="0" fontId="27" fillId="33" borderId="0" xfId="0" applyFont="1" applyFill="1" applyAlignment="1">
      <alignment horizontal="left" vertical="center" wrapText="1"/>
    </xf>
    <xf numFmtId="0" fontId="24" fillId="33" borderId="0" xfId="0" applyFont="1" applyFill="1"/>
    <xf numFmtId="0" fontId="21" fillId="38" borderId="19" xfId="49" applyFill="1" applyBorder="1"/>
    <xf numFmtId="0" fontId="21" fillId="38" borderId="20" xfId="49" applyFill="1" applyBorder="1"/>
    <xf numFmtId="0" fontId="32" fillId="38" borderId="22" xfId="49" applyFont="1" applyFill="1" applyBorder="1"/>
    <xf numFmtId="164" fontId="28" fillId="33" borderId="1" xfId="0" applyNumberFormat="1" applyFont="1" applyFill="1" applyBorder="1" applyAlignment="1">
      <alignment horizontal="right" vertical="center"/>
    </xf>
    <xf numFmtId="7" fontId="28" fillId="33" borderId="1" xfId="54" applyNumberFormat="1" applyFont="1" applyFill="1" applyBorder="1" applyAlignment="1">
      <alignment horizontal="right" vertical="center" wrapText="1"/>
    </xf>
    <xf numFmtId="10" fontId="23" fillId="0" borderId="1" xfId="2" applyNumberFormat="1" applyFont="1" applyFill="1" applyBorder="1" applyAlignment="1">
      <alignment horizontal="center" vertical="center" wrapText="1"/>
    </xf>
    <xf numFmtId="0" fontId="28" fillId="33" borderId="5" xfId="0" applyFont="1" applyFill="1" applyBorder="1" applyAlignment="1">
      <alignment horizontal="center" vertical="center" wrapText="1"/>
    </xf>
    <xf numFmtId="0" fontId="23" fillId="33" borderId="1" xfId="0" applyFont="1" applyFill="1" applyBorder="1"/>
    <xf numFmtId="0" fontId="23" fillId="33" borderId="1" xfId="0" applyFont="1" applyFill="1" applyBorder="1" applyAlignment="1">
      <alignment horizontal="center"/>
    </xf>
    <xf numFmtId="0" fontId="24" fillId="33" borderId="0" xfId="0" applyFont="1" applyFill="1" applyAlignment="1">
      <alignment horizontal="center" vertical="center"/>
    </xf>
    <xf numFmtId="0" fontId="26" fillId="33" borderId="0" xfId="0" applyFont="1" applyFill="1" applyAlignment="1">
      <alignment horizontal="left" vertical="center" wrapText="1"/>
    </xf>
    <xf numFmtId="0" fontId="22" fillId="33" borderId="1" xfId="0" applyFont="1" applyFill="1" applyBorder="1" applyAlignment="1">
      <alignment horizontal="center" vertical="center" wrapText="1"/>
    </xf>
    <xf numFmtId="0" fontId="22" fillId="36" borderId="1" xfId="0" applyFont="1" applyFill="1" applyBorder="1" applyAlignment="1">
      <alignment horizontal="center" vertical="center"/>
    </xf>
    <xf numFmtId="7" fontId="28" fillId="33" borderId="1" xfId="54" applyNumberFormat="1" applyFont="1" applyFill="1" applyBorder="1" applyAlignment="1">
      <alignment horizontal="center" vertical="center" wrapText="1"/>
    </xf>
    <xf numFmtId="0" fontId="15" fillId="33" borderId="0" xfId="0" applyFont="1" applyFill="1" applyAlignment="1">
      <alignment horizontal="left" vertical="center"/>
    </xf>
    <xf numFmtId="0" fontId="22" fillId="36" borderId="1" xfId="0" applyFont="1" applyFill="1" applyBorder="1" applyAlignment="1">
      <alignment horizontal="center" vertical="center" wrapText="1"/>
    </xf>
    <xf numFmtId="7" fontId="28" fillId="33" borderId="1" xfId="0" applyNumberFormat="1" applyFont="1" applyFill="1" applyBorder="1" applyAlignment="1">
      <alignment horizontal="center" vertical="center" wrapText="1"/>
    </xf>
    <xf numFmtId="0" fontId="23" fillId="33" borderId="1" xfId="0" applyFont="1" applyFill="1" applyBorder="1" applyAlignment="1">
      <alignment horizontal="center" vertical="center" wrapText="1"/>
    </xf>
    <xf numFmtId="7" fontId="28" fillId="33" borderId="1" xfId="54" applyNumberFormat="1" applyFont="1" applyFill="1" applyBorder="1" applyAlignment="1">
      <alignment vertical="center" wrapText="1"/>
    </xf>
    <xf numFmtId="7" fontId="23" fillId="33" borderId="1" xfId="54" applyNumberFormat="1" applyFont="1" applyFill="1" applyBorder="1" applyAlignment="1">
      <alignment vertical="center" wrapText="1"/>
    </xf>
    <xf numFmtId="8" fontId="23" fillId="33" borderId="1" xfId="0" applyNumberFormat="1" applyFont="1" applyFill="1" applyBorder="1" applyAlignment="1">
      <alignment vertical="center"/>
    </xf>
    <xf numFmtId="7" fontId="22" fillId="34" borderId="1" xfId="54" applyNumberFormat="1" applyFont="1" applyFill="1" applyBorder="1" applyAlignment="1">
      <alignment vertical="center" wrapText="1"/>
    </xf>
    <xf numFmtId="10" fontId="28" fillId="33" borderId="1" xfId="2" applyNumberFormat="1" applyFont="1" applyFill="1" applyBorder="1" applyAlignment="1">
      <alignment horizontal="center" vertical="center" wrapText="1"/>
    </xf>
    <xf numFmtId="164" fontId="31" fillId="0" borderId="1" xfId="49" applyNumberFormat="1" applyFont="1" applyBorder="1" applyAlignment="1">
      <alignment horizontal="center" vertical="center"/>
    </xf>
    <xf numFmtId="10" fontId="28" fillId="37" borderId="1" xfId="2" applyNumberFormat="1" applyFont="1" applyFill="1" applyBorder="1" applyAlignment="1">
      <alignment horizontal="center" vertical="center" wrapText="1"/>
    </xf>
    <xf numFmtId="0" fontId="33" fillId="39" borderId="1" xfId="0" applyFont="1" applyFill="1" applyBorder="1" applyAlignment="1">
      <alignment horizontal="center" vertical="center"/>
    </xf>
    <xf numFmtId="164" fontId="33" fillId="39" borderId="1" xfId="0" applyNumberFormat="1" applyFont="1" applyFill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 wrapText="1"/>
    </xf>
    <xf numFmtId="0" fontId="33" fillId="39" borderId="2" xfId="0" applyFont="1" applyFill="1" applyBorder="1" applyAlignment="1">
      <alignment horizontal="center" vertical="center" wrapText="1"/>
    </xf>
    <xf numFmtId="0" fontId="0" fillId="33" borderId="2" xfId="0" applyFill="1" applyBorder="1" applyAlignment="1">
      <alignment horizontal="center" vertical="center" wrapText="1"/>
    </xf>
    <xf numFmtId="43" fontId="22" fillId="34" borderId="1" xfId="0" applyNumberFormat="1" applyFont="1" applyFill="1" applyBorder="1" applyAlignment="1">
      <alignment horizontal="center" vertical="center" wrapText="1"/>
    </xf>
    <xf numFmtId="7" fontId="26" fillId="33" borderId="0" xfId="0" applyNumberFormat="1" applyFont="1" applyFill="1" applyAlignment="1">
      <alignment horizontal="left" vertical="center" wrapText="1"/>
    </xf>
    <xf numFmtId="164" fontId="31" fillId="33" borderId="1" xfId="49" applyNumberFormat="1" applyFont="1" applyFill="1" applyBorder="1" applyAlignment="1">
      <alignment horizontal="center" vertical="center"/>
    </xf>
    <xf numFmtId="0" fontId="38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36" fillId="0" borderId="0" xfId="0" applyFont="1" applyAlignment="1" applyProtection="1">
      <alignment vertical="center"/>
      <protection locked="0"/>
    </xf>
    <xf numFmtId="0" fontId="39" fillId="0" borderId="0" xfId="0" applyFont="1"/>
    <xf numFmtId="1" fontId="28" fillId="0" borderId="0" xfId="0" applyNumberFormat="1" applyFont="1" applyAlignment="1" applyProtection="1">
      <alignment horizontal="center" vertical="center"/>
      <protection locked="0"/>
    </xf>
    <xf numFmtId="0" fontId="23" fillId="33" borderId="27" xfId="0" applyFont="1" applyFill="1" applyBorder="1" applyAlignment="1">
      <alignment horizontal="center" vertical="center" wrapText="1"/>
    </xf>
    <xf numFmtId="164" fontId="23" fillId="33" borderId="27" xfId="0" applyNumberFormat="1" applyFont="1" applyFill="1" applyBorder="1" applyAlignment="1">
      <alignment horizontal="center" vertical="center" wrapText="1"/>
    </xf>
    <xf numFmtId="164" fontId="23" fillId="33" borderId="28" xfId="0" applyNumberFormat="1" applyFont="1" applyFill="1" applyBorder="1" applyAlignment="1">
      <alignment horizontal="center" vertical="center" wrapText="1"/>
    </xf>
    <xf numFmtId="0" fontId="28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3" fillId="39" borderId="22" xfId="0" applyFont="1" applyFill="1" applyBorder="1" applyAlignment="1">
      <alignment horizontal="center" vertical="center" wrapText="1"/>
    </xf>
    <xf numFmtId="0" fontId="33" fillId="39" borderId="25" xfId="0" applyFont="1" applyFill="1" applyBorder="1" applyAlignment="1">
      <alignment horizontal="center" vertical="center" wrapText="1"/>
    </xf>
    <xf numFmtId="164" fontId="41" fillId="39" borderId="1" xfId="0" applyNumberFormat="1" applyFont="1" applyFill="1" applyBorder="1" applyAlignment="1">
      <alignment horizontal="center" vertical="center"/>
    </xf>
    <xf numFmtId="0" fontId="28" fillId="33" borderId="1" xfId="0" applyFont="1" applyFill="1" applyBorder="1" applyAlignment="1">
      <alignment horizontal="justify" vertical="center" wrapText="1"/>
    </xf>
    <xf numFmtId="0" fontId="28" fillId="0" borderId="1" xfId="0" applyFont="1" applyBorder="1" applyAlignment="1">
      <alignment vertical="center" wrapText="1"/>
    </xf>
    <xf numFmtId="7" fontId="28" fillId="0" borderId="1" xfId="54" applyNumberFormat="1" applyFont="1" applyBorder="1" applyAlignment="1">
      <alignment horizontal="right" vertical="center" wrapText="1"/>
    </xf>
    <xf numFmtId="0" fontId="22" fillId="33" borderId="0" xfId="0" applyFont="1" applyFill="1" applyAlignment="1">
      <alignment horizontal="left" vertical="center"/>
    </xf>
    <xf numFmtId="0" fontId="25" fillId="33" borderId="0" xfId="0" applyFont="1" applyFill="1" applyAlignment="1">
      <alignment horizontal="left" vertical="center"/>
    </xf>
    <xf numFmtId="1" fontId="23" fillId="33" borderId="27" xfId="0" applyNumberFormat="1" applyFont="1" applyFill="1" applyBorder="1" applyAlignment="1">
      <alignment horizontal="center" vertical="center" wrapText="1"/>
    </xf>
    <xf numFmtId="1" fontId="23" fillId="33" borderId="1" xfId="0" applyNumberFormat="1" applyFont="1" applyFill="1" applyBorder="1" applyAlignment="1">
      <alignment horizontal="center" vertical="center" wrapText="1"/>
    </xf>
    <xf numFmtId="1" fontId="0" fillId="33" borderId="1" xfId="0" applyNumberFormat="1" applyFill="1" applyBorder="1" applyAlignment="1">
      <alignment horizontal="center" vertical="center"/>
    </xf>
    <xf numFmtId="0" fontId="0" fillId="33" borderId="1" xfId="0" applyFill="1" applyBorder="1" applyAlignment="1">
      <alignment horizontal="center" vertical="center" wrapText="1"/>
    </xf>
    <xf numFmtId="0" fontId="45" fillId="33" borderId="27" xfId="57" applyFill="1" applyBorder="1" applyAlignment="1">
      <alignment horizontal="center" vertical="center" wrapText="1"/>
    </xf>
    <xf numFmtId="164" fontId="31" fillId="37" borderId="1" xfId="49" applyNumberFormat="1" applyFont="1" applyFill="1" applyBorder="1" applyAlignment="1">
      <alignment horizontal="center" vertical="center"/>
    </xf>
    <xf numFmtId="1" fontId="19" fillId="38" borderId="21" xfId="55" applyNumberFormat="1" applyFont="1" applyFill="1" applyBorder="1" applyAlignment="1">
      <alignment horizontal="center"/>
    </xf>
    <xf numFmtId="0" fontId="21" fillId="38" borderId="24" xfId="49" applyFill="1" applyBorder="1"/>
    <xf numFmtId="164" fontId="26" fillId="33" borderId="23" xfId="49" applyNumberFormat="1" applyFont="1" applyFill="1" applyBorder="1" applyAlignment="1">
      <alignment horizontal="center" vertical="center"/>
    </xf>
    <xf numFmtId="164" fontId="31" fillId="33" borderId="21" xfId="49" applyNumberFormat="1" applyFont="1" applyFill="1" applyBorder="1" applyAlignment="1">
      <alignment horizontal="center" vertical="center"/>
    </xf>
    <xf numFmtId="164" fontId="31" fillId="33" borderId="31" xfId="49" applyNumberFormat="1" applyFont="1" applyFill="1" applyBorder="1" applyAlignment="1">
      <alignment horizontal="center" vertical="center"/>
    </xf>
    <xf numFmtId="164" fontId="31" fillId="37" borderId="21" xfId="49" applyNumberFormat="1" applyFont="1" applyFill="1" applyBorder="1" applyAlignment="1">
      <alignment horizontal="center" vertical="center"/>
    </xf>
    <xf numFmtId="10" fontId="25" fillId="33" borderId="1" xfId="2" applyNumberFormat="1" applyFont="1" applyFill="1" applyBorder="1" applyAlignment="1">
      <alignment horizontal="center" vertical="center" wrapText="1"/>
    </xf>
    <xf numFmtId="164" fontId="31" fillId="33" borderId="0" xfId="49" applyNumberFormat="1" applyFont="1" applyFill="1" applyAlignment="1">
      <alignment horizontal="center" vertical="center"/>
    </xf>
    <xf numFmtId="164" fontId="26" fillId="33" borderId="0" xfId="49" applyNumberFormat="1" applyFont="1" applyFill="1" applyAlignment="1">
      <alignment horizontal="center" vertical="center"/>
    </xf>
    <xf numFmtId="0" fontId="21" fillId="33" borderId="0" xfId="49" applyFill="1"/>
    <xf numFmtId="1" fontId="19" fillId="33" borderId="0" xfId="55" applyNumberFormat="1" applyFont="1" applyFill="1" applyBorder="1" applyAlignment="1">
      <alignment horizontal="center"/>
    </xf>
    <xf numFmtId="0" fontId="21" fillId="33" borderId="0" xfId="49" applyFill="1" applyAlignment="1">
      <alignment vertical="center"/>
    </xf>
    <xf numFmtId="0" fontId="32" fillId="33" borderId="0" xfId="49" applyFont="1" applyFill="1"/>
    <xf numFmtId="164" fontId="23" fillId="33" borderId="1" xfId="54" applyNumberFormat="1" applyFont="1" applyFill="1" applyBorder="1" applyAlignment="1">
      <alignment horizontal="right" vertical="center" wrapText="1"/>
    </xf>
    <xf numFmtId="0" fontId="45" fillId="33" borderId="1" xfId="57" applyFill="1" applyBorder="1" applyAlignment="1">
      <alignment horizontal="center" vertical="center" wrapText="1"/>
    </xf>
    <xf numFmtId="164" fontId="0" fillId="33" borderId="1" xfId="2" applyNumberFormat="1" applyFont="1" applyFill="1" applyBorder="1" applyAlignment="1">
      <alignment horizontal="center" vertical="center"/>
    </xf>
    <xf numFmtId="0" fontId="41" fillId="39" borderId="1" xfId="0" applyFont="1" applyFill="1" applyBorder="1" applyAlignment="1">
      <alignment horizontal="center" vertical="center" wrapText="1"/>
    </xf>
    <xf numFmtId="0" fontId="33" fillId="39" borderId="23" xfId="0" applyFont="1" applyFill="1" applyBorder="1" applyAlignment="1">
      <alignment horizontal="center" vertical="center" wrapText="1"/>
    </xf>
    <xf numFmtId="164" fontId="23" fillId="33" borderId="1" xfId="0" applyNumberFormat="1" applyFont="1" applyFill="1" applyBorder="1" applyAlignment="1">
      <alignment horizontal="center" vertical="center" wrapText="1"/>
    </xf>
    <xf numFmtId="10" fontId="0" fillId="0" borderId="1" xfId="2" applyNumberFormat="1" applyFont="1" applyFill="1" applyBorder="1" applyAlignment="1">
      <alignment horizontal="center" vertical="center"/>
    </xf>
    <xf numFmtId="0" fontId="17" fillId="33" borderId="0" xfId="0" applyFont="1" applyFill="1" applyAlignment="1">
      <alignment horizontal="left" vertical="center"/>
    </xf>
    <xf numFmtId="1" fontId="31" fillId="33" borderId="21" xfId="49" applyNumberFormat="1" applyFont="1" applyFill="1" applyBorder="1" applyAlignment="1">
      <alignment horizontal="center" vertical="center"/>
    </xf>
    <xf numFmtId="0" fontId="33" fillId="39" borderId="4" xfId="0" applyFont="1" applyFill="1" applyBorder="1" applyAlignment="1">
      <alignment horizontal="center" vertical="center"/>
    </xf>
    <xf numFmtId="0" fontId="21" fillId="38" borderId="36" xfId="49" applyFill="1" applyBorder="1" applyAlignment="1">
      <alignment vertical="center"/>
    </xf>
    <xf numFmtId="0" fontId="21" fillId="38" borderId="20" xfId="49" applyFill="1" applyBorder="1" applyAlignment="1">
      <alignment vertical="center"/>
    </xf>
    <xf numFmtId="0" fontId="25" fillId="33" borderId="1" xfId="0" applyFont="1" applyFill="1" applyBorder="1" applyAlignment="1">
      <alignment vertical="center" wrapText="1"/>
    </xf>
    <xf numFmtId="0" fontId="0" fillId="33" borderId="0" xfId="0" applyFill="1"/>
    <xf numFmtId="0" fontId="47" fillId="33" borderId="27" xfId="0" applyFont="1" applyFill="1" applyBorder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7" fontId="22" fillId="33" borderId="0" xfId="0" applyNumberFormat="1" applyFont="1" applyFill="1" applyAlignment="1">
      <alignment horizontal="center" vertical="center" wrapText="1"/>
    </xf>
    <xf numFmtId="1" fontId="33" fillId="39" borderId="38" xfId="0" applyNumberFormat="1" applyFont="1" applyFill="1" applyBorder="1" applyAlignment="1">
      <alignment horizontal="center" vertical="center"/>
    </xf>
    <xf numFmtId="164" fontId="33" fillId="39" borderId="38" xfId="0" applyNumberFormat="1" applyFont="1" applyFill="1" applyBorder="1" applyAlignment="1">
      <alignment horizontal="center" vertical="center"/>
    </xf>
    <xf numFmtId="164" fontId="33" fillId="39" borderId="39" xfId="0" applyNumberFormat="1" applyFont="1" applyFill="1" applyBorder="1" applyAlignment="1">
      <alignment horizontal="center" vertical="center"/>
    </xf>
    <xf numFmtId="0" fontId="47" fillId="33" borderId="1" xfId="0" applyFont="1" applyFill="1" applyBorder="1" applyAlignment="1">
      <alignment horizontal="center" vertical="center" wrapText="1"/>
    </xf>
    <xf numFmtId="0" fontId="23" fillId="33" borderId="40" xfId="0" applyFont="1" applyFill="1" applyBorder="1" applyAlignment="1">
      <alignment horizontal="center" vertical="center" wrapText="1"/>
    </xf>
    <xf numFmtId="0" fontId="47" fillId="33" borderId="40" xfId="0" applyFont="1" applyFill="1" applyBorder="1" applyAlignment="1">
      <alignment horizontal="center" vertical="center" wrapText="1"/>
    </xf>
    <xf numFmtId="0" fontId="45" fillId="33" borderId="40" xfId="57" applyFill="1" applyBorder="1" applyAlignment="1">
      <alignment horizontal="center" vertical="center" wrapText="1"/>
    </xf>
    <xf numFmtId="1" fontId="23" fillId="33" borderId="40" xfId="0" applyNumberFormat="1" applyFont="1" applyFill="1" applyBorder="1" applyAlignment="1">
      <alignment horizontal="center" vertical="center" wrapText="1"/>
    </xf>
    <xf numFmtId="164" fontId="23" fillId="33" borderId="40" xfId="0" applyNumberFormat="1" applyFont="1" applyFill="1" applyBorder="1" applyAlignment="1">
      <alignment horizontal="center" vertical="center" wrapText="1"/>
    </xf>
    <xf numFmtId="44" fontId="26" fillId="33" borderId="23" xfId="1" applyFont="1" applyFill="1" applyBorder="1" applyAlignment="1">
      <alignment horizontal="center" vertical="center"/>
    </xf>
    <xf numFmtId="44" fontId="23" fillId="33" borderId="1" xfId="1" applyFont="1" applyFill="1" applyBorder="1" applyAlignment="1">
      <alignment horizontal="right" vertical="center" wrapText="1"/>
    </xf>
    <xf numFmtId="0" fontId="23" fillId="33" borderId="1" xfId="0" applyFont="1" applyFill="1" applyBorder="1" applyAlignment="1">
      <alignment horizontal="center" vertical="center"/>
    </xf>
    <xf numFmtId="0" fontId="14" fillId="39" borderId="1" xfId="0" applyFont="1" applyFill="1" applyBorder="1" applyAlignment="1">
      <alignment horizontal="center" vertical="center"/>
    </xf>
    <xf numFmtId="2" fontId="33" fillId="39" borderId="1" xfId="0" applyNumberFormat="1" applyFont="1" applyFill="1" applyBorder="1" applyAlignment="1">
      <alignment horizontal="center" vertical="center"/>
    </xf>
    <xf numFmtId="0" fontId="23" fillId="33" borderId="0" xfId="0" applyFont="1" applyFill="1" applyAlignment="1">
      <alignment horizontal="center" vertical="center"/>
    </xf>
    <xf numFmtId="164" fontId="23" fillId="33" borderId="42" xfId="0" applyNumberFormat="1" applyFont="1" applyFill="1" applyBorder="1" applyAlignment="1">
      <alignment horizontal="center" vertical="center" wrapText="1"/>
    </xf>
    <xf numFmtId="0" fontId="23" fillId="33" borderId="43" xfId="0" applyFont="1" applyFill="1" applyBorder="1" applyAlignment="1">
      <alignment horizontal="center" vertical="center" wrapText="1"/>
    </xf>
    <xf numFmtId="0" fontId="23" fillId="33" borderId="26" xfId="0" applyFont="1" applyFill="1" applyBorder="1" applyAlignment="1">
      <alignment horizontal="center" vertical="center" wrapText="1"/>
    </xf>
    <xf numFmtId="0" fontId="23" fillId="33" borderId="36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center" vertical="center"/>
      <protection locked="0"/>
    </xf>
    <xf numFmtId="0" fontId="44" fillId="39" borderId="17" xfId="0" applyFont="1" applyFill="1" applyBorder="1" applyAlignment="1">
      <alignment horizontal="center" vertical="center" wrapText="1"/>
    </xf>
    <xf numFmtId="0" fontId="34" fillId="39" borderId="29" xfId="0" applyFont="1" applyFill="1" applyBorder="1" applyAlignment="1">
      <alignment horizontal="center" vertical="center" wrapText="1"/>
    </xf>
    <xf numFmtId="0" fontId="34" fillId="39" borderId="18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right" vertical="center"/>
      <protection locked="0"/>
    </xf>
    <xf numFmtId="0" fontId="43" fillId="0" borderId="30" xfId="0" applyFont="1" applyBorder="1" applyAlignment="1" applyProtection="1">
      <alignment horizontal="left" vertical="center" wrapText="1"/>
      <protection locked="0"/>
    </xf>
    <xf numFmtId="0" fontId="34" fillId="39" borderId="41" xfId="0" applyFont="1" applyFill="1" applyBorder="1" applyAlignment="1">
      <alignment horizontal="center" vertical="center"/>
    </xf>
    <xf numFmtId="0" fontId="34" fillId="39" borderId="37" xfId="0" applyFont="1" applyFill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 wrapText="1"/>
    </xf>
    <xf numFmtId="0" fontId="46" fillId="39" borderId="33" xfId="0" applyFont="1" applyFill="1" applyBorder="1" applyAlignment="1">
      <alignment horizontal="left" vertical="center" wrapText="1"/>
    </xf>
    <xf numFmtId="0" fontId="46" fillId="39" borderId="16" xfId="0" applyFont="1" applyFill="1" applyBorder="1" applyAlignment="1">
      <alignment horizontal="left" vertical="center" wrapText="1"/>
    </xf>
    <xf numFmtId="0" fontId="46" fillId="39" borderId="35" xfId="0" applyFont="1" applyFill="1" applyBorder="1" applyAlignment="1">
      <alignment horizontal="left" vertical="center" wrapText="1"/>
    </xf>
    <xf numFmtId="0" fontId="41" fillId="39" borderId="32" xfId="0" applyFont="1" applyFill="1" applyBorder="1" applyAlignment="1">
      <alignment horizontal="left" vertical="center" wrapText="1"/>
    </xf>
    <xf numFmtId="0" fontId="41" fillId="39" borderId="15" xfId="0" applyFont="1" applyFill="1" applyBorder="1" applyAlignment="1">
      <alignment horizontal="left" vertical="center" wrapText="1"/>
    </xf>
    <xf numFmtId="0" fontId="41" fillId="39" borderId="34" xfId="0" applyFont="1" applyFill="1" applyBorder="1" applyAlignment="1">
      <alignment horizontal="left" vertical="center" wrapText="1"/>
    </xf>
    <xf numFmtId="164" fontId="0" fillId="33" borderId="2" xfId="1" applyNumberFormat="1" applyFont="1" applyFill="1" applyBorder="1" applyAlignment="1">
      <alignment horizontal="center" vertical="center"/>
    </xf>
    <xf numFmtId="164" fontId="0" fillId="33" borderId="3" xfId="1" applyNumberFormat="1" applyFont="1" applyFill="1" applyBorder="1" applyAlignment="1">
      <alignment horizontal="center" vertical="center"/>
    </xf>
    <xf numFmtId="0" fontId="33" fillId="39" borderId="2" xfId="0" applyFont="1" applyFill="1" applyBorder="1" applyAlignment="1">
      <alignment horizontal="center" vertical="center" wrapText="1"/>
    </xf>
    <xf numFmtId="0" fontId="33" fillId="39" borderId="3" xfId="0" applyFont="1" applyFill="1" applyBorder="1" applyAlignment="1">
      <alignment horizontal="center" vertical="center" wrapText="1"/>
    </xf>
    <xf numFmtId="0" fontId="0" fillId="33" borderId="2" xfId="0" applyFill="1" applyBorder="1" applyAlignment="1">
      <alignment horizontal="center" vertical="center"/>
    </xf>
    <xf numFmtId="0" fontId="0" fillId="33" borderId="3" xfId="0" applyFill="1" applyBorder="1" applyAlignment="1">
      <alignment horizontal="center" vertical="center"/>
    </xf>
    <xf numFmtId="0" fontId="41" fillId="39" borderId="2" xfId="0" applyFont="1" applyFill="1" applyBorder="1" applyAlignment="1">
      <alignment horizontal="right" vertical="center"/>
    </xf>
    <xf numFmtId="0" fontId="41" fillId="39" borderId="4" xfId="0" applyFont="1" applyFill="1" applyBorder="1" applyAlignment="1">
      <alignment horizontal="right" vertical="center"/>
    </xf>
    <xf numFmtId="0" fontId="41" fillId="39" borderId="3" xfId="0" applyFont="1" applyFill="1" applyBorder="1" applyAlignment="1">
      <alignment horizontal="right" vertical="center"/>
    </xf>
    <xf numFmtId="0" fontId="33" fillId="39" borderId="2" xfId="0" applyFont="1" applyFill="1" applyBorder="1" applyAlignment="1">
      <alignment horizontal="center" vertical="center"/>
    </xf>
    <xf numFmtId="0" fontId="33" fillId="39" borderId="3" xfId="0" applyFont="1" applyFill="1" applyBorder="1" applyAlignment="1">
      <alignment horizontal="center" vertical="center"/>
    </xf>
    <xf numFmtId="164" fontId="33" fillId="39" borderId="2" xfId="1" applyNumberFormat="1" applyFont="1" applyFill="1" applyBorder="1" applyAlignment="1">
      <alignment horizontal="center" vertical="center"/>
    </xf>
    <xf numFmtId="164" fontId="33" fillId="39" borderId="3" xfId="1" applyNumberFormat="1" applyFont="1" applyFill="1" applyBorder="1" applyAlignment="1">
      <alignment horizontal="center" vertical="center"/>
    </xf>
    <xf numFmtId="0" fontId="35" fillId="39" borderId="2" xfId="0" applyFont="1" applyFill="1" applyBorder="1" applyAlignment="1">
      <alignment horizontal="center" vertical="center" wrapText="1"/>
    </xf>
    <xf numFmtId="0" fontId="35" fillId="39" borderId="4" xfId="0" applyFont="1" applyFill="1" applyBorder="1" applyAlignment="1">
      <alignment horizontal="center" vertical="center" wrapText="1"/>
    </xf>
    <xf numFmtId="0" fontId="35" fillId="39" borderId="3" xfId="0" applyFont="1" applyFill="1" applyBorder="1" applyAlignment="1">
      <alignment horizontal="center" vertical="center" wrapText="1"/>
    </xf>
    <xf numFmtId="0" fontId="33" fillId="39" borderId="4" xfId="0" applyFont="1" applyFill="1" applyBorder="1" applyAlignment="1">
      <alignment horizontal="center" vertical="center"/>
    </xf>
    <xf numFmtId="0" fontId="35" fillId="39" borderId="1" xfId="0" applyFont="1" applyFill="1" applyBorder="1" applyAlignment="1">
      <alignment horizontal="center" vertical="center"/>
    </xf>
    <xf numFmtId="0" fontId="14" fillId="39" borderId="2" xfId="0" applyFont="1" applyFill="1" applyBorder="1" applyAlignment="1">
      <alignment horizontal="center" vertical="center"/>
    </xf>
    <xf numFmtId="0" fontId="14" fillId="39" borderId="4" xfId="0" applyFont="1" applyFill="1" applyBorder="1" applyAlignment="1">
      <alignment horizontal="center" vertical="center"/>
    </xf>
    <xf numFmtId="0" fontId="14" fillId="39" borderId="3" xfId="0" applyFont="1" applyFill="1" applyBorder="1" applyAlignment="1">
      <alignment horizontal="center" vertical="center"/>
    </xf>
    <xf numFmtId="0" fontId="0" fillId="33" borderId="4" xfId="0" applyFill="1" applyBorder="1" applyAlignment="1">
      <alignment horizontal="center" vertical="center"/>
    </xf>
    <xf numFmtId="0" fontId="22" fillId="33" borderId="2" xfId="0" applyFont="1" applyFill="1" applyBorder="1" applyAlignment="1">
      <alignment horizontal="center" vertical="center" wrapText="1"/>
    </xf>
    <xf numFmtId="0" fontId="22" fillId="33" borderId="3" xfId="0" applyFont="1" applyFill="1" applyBorder="1" applyAlignment="1">
      <alignment horizontal="center" vertical="center" wrapText="1"/>
    </xf>
    <xf numFmtId="7" fontId="22" fillId="33" borderId="2" xfId="0" applyNumberFormat="1" applyFont="1" applyFill="1" applyBorder="1" applyAlignment="1">
      <alignment horizontal="center" vertical="center" wrapText="1"/>
    </xf>
    <xf numFmtId="7" fontId="22" fillId="33" borderId="3" xfId="0" applyNumberFormat="1" applyFont="1" applyFill="1" applyBorder="1" applyAlignment="1">
      <alignment horizontal="center" vertical="center" wrapText="1"/>
    </xf>
    <xf numFmtId="0" fontId="28" fillId="33" borderId="1" xfId="0" applyFont="1" applyFill="1" applyBorder="1" applyAlignment="1">
      <alignment horizontal="center" vertical="center"/>
    </xf>
    <xf numFmtId="8" fontId="29" fillId="33" borderId="1" xfId="1" applyNumberFormat="1" applyFont="1" applyFill="1" applyBorder="1" applyAlignment="1">
      <alignment horizontal="center" vertical="center"/>
    </xf>
    <xf numFmtId="44" fontId="29" fillId="33" borderId="1" xfId="1" applyFont="1" applyFill="1" applyBorder="1" applyAlignment="1">
      <alignment horizontal="center" vertical="center"/>
    </xf>
    <xf numFmtId="0" fontId="22" fillId="37" borderId="2" xfId="0" applyFont="1" applyFill="1" applyBorder="1" applyAlignment="1">
      <alignment horizontal="center" vertical="center" wrapText="1"/>
    </xf>
    <xf numFmtId="0" fontId="22" fillId="37" borderId="3" xfId="0" applyFont="1" applyFill="1" applyBorder="1" applyAlignment="1">
      <alignment horizontal="center" vertical="center" wrapText="1"/>
    </xf>
    <xf numFmtId="14" fontId="29" fillId="33" borderId="1" xfId="0" applyNumberFormat="1" applyFont="1" applyFill="1" applyBorder="1" applyAlignment="1">
      <alignment horizontal="center" vertical="center" wrapText="1"/>
    </xf>
    <xf numFmtId="14" fontId="23" fillId="33" borderId="1" xfId="0" applyNumberFormat="1" applyFont="1" applyFill="1" applyBorder="1" applyAlignment="1">
      <alignment horizontal="center" vertical="center" wrapText="1"/>
    </xf>
    <xf numFmtId="0" fontId="25" fillId="34" borderId="0" xfId="0" applyFont="1" applyFill="1" applyAlignment="1">
      <alignment horizontal="center" vertical="center"/>
    </xf>
    <xf numFmtId="0" fontId="24" fillId="33" borderId="0" xfId="0" applyFont="1" applyFill="1" applyAlignment="1">
      <alignment horizontal="center" vertical="center"/>
    </xf>
    <xf numFmtId="0" fontId="26" fillId="33" borderId="0" xfId="0" applyFont="1" applyFill="1" applyAlignment="1">
      <alignment horizontal="left" vertical="center" wrapText="1"/>
    </xf>
    <xf numFmtId="0" fontId="22" fillId="34" borderId="0" xfId="0" applyFont="1" applyFill="1" applyAlignment="1">
      <alignment horizontal="center" vertical="center"/>
    </xf>
    <xf numFmtId="0" fontId="25" fillId="33" borderId="1" xfId="0" applyFont="1" applyFill="1" applyBorder="1" applyAlignment="1">
      <alignment horizontal="center" vertical="center" wrapText="1"/>
    </xf>
    <xf numFmtId="0" fontId="24" fillId="33" borderId="1" xfId="0" applyFont="1" applyFill="1" applyBorder="1" applyAlignment="1">
      <alignment horizontal="center" vertical="center" wrapText="1"/>
    </xf>
    <xf numFmtId="0" fontId="15" fillId="33" borderId="0" xfId="0" applyFont="1" applyFill="1" applyAlignment="1">
      <alignment horizontal="left" vertical="center" wrapText="1"/>
    </xf>
    <xf numFmtId="0" fontId="22" fillId="36" borderId="2" xfId="0" applyFont="1" applyFill="1" applyBorder="1" applyAlignment="1">
      <alignment horizontal="center" vertical="center" wrapText="1"/>
    </xf>
    <xf numFmtId="0" fontId="22" fillId="36" borderId="3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33" borderId="2" xfId="0" applyFont="1" applyFill="1" applyBorder="1" applyAlignment="1">
      <alignment horizontal="left" vertical="center"/>
    </xf>
    <xf numFmtId="0" fontId="23" fillId="33" borderId="3" xfId="0" applyFont="1" applyFill="1" applyBorder="1" applyAlignment="1">
      <alignment horizontal="left" vertical="center"/>
    </xf>
    <xf numFmtId="0" fontId="23" fillId="33" borderId="2" xfId="0" applyFont="1" applyFill="1" applyBorder="1" applyAlignment="1">
      <alignment horizontal="left" vertical="center" wrapText="1"/>
    </xf>
    <xf numFmtId="0" fontId="23" fillId="33" borderId="3" xfId="0" applyFont="1" applyFill="1" applyBorder="1" applyAlignment="1">
      <alignment horizontal="left" vertical="center" wrapText="1"/>
    </xf>
    <xf numFmtId="14" fontId="22" fillId="37" borderId="1" xfId="0" applyNumberFormat="1" applyFont="1" applyFill="1" applyBorder="1" applyAlignment="1">
      <alignment horizontal="center" vertical="center" wrapText="1"/>
    </xf>
    <xf numFmtId="0" fontId="27" fillId="33" borderId="0" xfId="0" applyFont="1" applyFill="1" applyAlignment="1">
      <alignment horizontal="left" vertical="center" wrapText="1"/>
    </xf>
    <xf numFmtId="0" fontId="15" fillId="33" borderId="0" xfId="0" applyFont="1" applyFill="1" applyAlignment="1">
      <alignment horizontal="left" vertical="center"/>
    </xf>
    <xf numFmtId="0" fontId="15" fillId="33" borderId="0" xfId="0" applyFont="1" applyFill="1" applyAlignment="1">
      <alignment horizontal="left"/>
    </xf>
    <xf numFmtId="0" fontId="28" fillId="33" borderId="2" xfId="0" applyFont="1" applyFill="1" applyBorder="1" applyAlignment="1">
      <alignment horizontal="left" vertical="center" wrapText="1"/>
    </xf>
    <xf numFmtId="0" fontId="28" fillId="33" borderId="3" xfId="0" applyFont="1" applyFill="1" applyBorder="1" applyAlignment="1">
      <alignment horizontal="left" vertical="center" wrapText="1"/>
    </xf>
    <xf numFmtId="0" fontId="22" fillId="33" borderId="4" xfId="0" applyFont="1" applyFill="1" applyBorder="1" applyAlignment="1">
      <alignment horizontal="center" vertical="center" wrapText="1"/>
    </xf>
    <xf numFmtId="0" fontId="22" fillId="33" borderId="0" xfId="0" applyFont="1" applyFill="1" applyAlignment="1">
      <alignment horizontal="right" vertical="center"/>
    </xf>
    <xf numFmtId="0" fontId="22" fillId="33" borderId="1" xfId="0" applyFont="1" applyFill="1" applyBorder="1" applyAlignment="1">
      <alignment horizontal="center" vertical="center" wrapText="1"/>
    </xf>
    <xf numFmtId="0" fontId="22" fillId="35" borderId="0" xfId="0" applyFont="1" applyFill="1" applyAlignment="1">
      <alignment horizontal="center" vertical="center"/>
    </xf>
    <xf numFmtId="0" fontId="22" fillId="35" borderId="0" xfId="0" applyFont="1" applyFill="1" applyAlignment="1">
      <alignment horizontal="center" vertical="center" wrapText="1"/>
    </xf>
    <xf numFmtId="0" fontId="32" fillId="35" borderId="17" xfId="49" applyFont="1" applyFill="1" applyBorder="1" applyAlignment="1">
      <alignment horizontal="center"/>
    </xf>
    <xf numFmtId="0" fontId="32" fillId="35" borderId="18" xfId="49" applyFont="1" applyFill="1" applyBorder="1" applyAlignment="1">
      <alignment horizontal="center"/>
    </xf>
    <xf numFmtId="0" fontId="32" fillId="33" borderId="0" xfId="49" applyFont="1" applyFill="1" applyAlignment="1">
      <alignment horizontal="center"/>
    </xf>
    <xf numFmtId="0" fontId="29" fillId="33" borderId="0" xfId="0" applyFont="1" applyFill="1" applyAlignment="1">
      <alignment horizontal="left" vertical="center" wrapText="1"/>
    </xf>
    <xf numFmtId="0" fontId="29" fillId="33" borderId="0" xfId="0" applyFont="1" applyFill="1" applyAlignment="1">
      <alignment horizontal="left" wrapText="1"/>
    </xf>
    <xf numFmtId="7" fontId="23" fillId="33" borderId="1" xfId="0" applyNumberFormat="1" applyFont="1" applyFill="1" applyBorder="1" applyAlignment="1">
      <alignment horizontal="center" vertical="center" wrapText="1"/>
    </xf>
    <xf numFmtId="7" fontId="22" fillId="34" borderId="1" xfId="0" applyNumberFormat="1" applyFont="1" applyFill="1" applyBorder="1" applyAlignment="1">
      <alignment horizontal="center" vertical="center" wrapText="1"/>
    </xf>
    <xf numFmtId="0" fontId="25" fillId="33" borderId="0" xfId="0" applyFont="1" applyFill="1" applyAlignment="1">
      <alignment horizontal="right" vertical="center"/>
    </xf>
    <xf numFmtId="0" fontId="25" fillId="33" borderId="16" xfId="0" applyFont="1" applyFill="1" applyBorder="1" applyAlignment="1">
      <alignment horizontal="right" vertical="center"/>
    </xf>
    <xf numFmtId="0" fontId="22" fillId="36" borderId="1" xfId="0" applyFont="1" applyFill="1" applyBorder="1" applyAlignment="1">
      <alignment horizontal="center" vertical="center" wrapText="1"/>
    </xf>
    <xf numFmtId="7" fontId="28" fillId="33" borderId="1" xfId="0" applyNumberFormat="1" applyFont="1" applyFill="1" applyBorder="1" applyAlignment="1">
      <alignment horizontal="center" vertical="center" wrapText="1"/>
    </xf>
    <xf numFmtId="0" fontId="15" fillId="33" borderId="0" xfId="0" applyFont="1" applyFill="1" applyAlignment="1">
      <alignment horizontal="justify" vertical="center"/>
    </xf>
    <xf numFmtId="0" fontId="22" fillId="33" borderId="16" xfId="0" applyFont="1" applyFill="1" applyBorder="1" applyAlignment="1">
      <alignment horizontal="right" vertical="center"/>
    </xf>
    <xf numFmtId="0" fontId="26" fillId="33" borderId="0" xfId="0" applyFont="1" applyFill="1" applyAlignment="1">
      <alignment horizontal="right" vertical="center" wrapText="1"/>
    </xf>
    <xf numFmtId="0" fontId="26" fillId="36" borderId="2" xfId="0" applyFont="1" applyFill="1" applyBorder="1" applyAlignment="1">
      <alignment horizontal="center" vertical="center" wrapText="1"/>
    </xf>
    <xf numFmtId="0" fontId="26" fillId="36" borderId="3" xfId="0" applyFont="1" applyFill="1" applyBorder="1" applyAlignment="1">
      <alignment horizontal="center" vertical="center" wrapText="1"/>
    </xf>
    <xf numFmtId="0" fontId="26" fillId="33" borderId="2" xfId="0" applyFont="1" applyFill="1" applyBorder="1" applyAlignment="1">
      <alignment horizontal="center" vertical="center" wrapText="1"/>
    </xf>
    <xf numFmtId="0" fontId="26" fillId="33" borderId="3" xfId="0" applyFont="1" applyFill="1" applyBorder="1" applyAlignment="1">
      <alignment horizontal="center" vertical="center" wrapText="1"/>
    </xf>
    <xf numFmtId="0" fontId="22" fillId="36" borderId="0" xfId="0" applyFont="1" applyFill="1" applyAlignment="1">
      <alignment horizontal="center" vertical="center"/>
    </xf>
    <xf numFmtId="0" fontId="26" fillId="36" borderId="0" xfId="0" applyFont="1" applyFill="1" applyAlignment="1">
      <alignment horizontal="center" vertical="center" wrapText="1"/>
    </xf>
    <xf numFmtId="164" fontId="28" fillId="33" borderId="1" xfId="0" applyNumberFormat="1" applyFont="1" applyFill="1" applyBorder="1" applyAlignment="1">
      <alignment horizontal="center" vertical="center" wrapText="1"/>
    </xf>
    <xf numFmtId="164" fontId="28" fillId="33" borderId="5" xfId="0" applyNumberFormat="1" applyFont="1" applyFill="1" applyBorder="1" applyAlignment="1">
      <alignment horizontal="center" vertical="center" wrapText="1"/>
    </xf>
    <xf numFmtId="164" fontId="22" fillId="34" borderId="1" xfId="0" applyNumberFormat="1" applyFont="1" applyFill="1" applyBorder="1" applyAlignment="1">
      <alignment horizontal="center" vertical="center" wrapText="1"/>
    </xf>
    <xf numFmtId="0" fontId="23" fillId="33" borderId="1" xfId="0" applyFont="1" applyFill="1" applyBorder="1" applyAlignment="1">
      <alignment horizontal="center" vertical="center" wrapText="1"/>
    </xf>
    <xf numFmtId="0" fontId="27" fillId="33" borderId="15" xfId="0" applyFont="1" applyFill="1" applyBorder="1" applyAlignment="1">
      <alignment horizontal="left" vertical="center"/>
    </xf>
    <xf numFmtId="0" fontId="15" fillId="33" borderId="15" xfId="0" applyFont="1" applyFill="1" applyBorder="1" applyAlignment="1">
      <alignment horizontal="left" vertical="center"/>
    </xf>
    <xf numFmtId="7" fontId="22" fillId="33" borderId="1" xfId="0" applyNumberFormat="1" applyFont="1" applyFill="1" applyBorder="1" applyAlignment="1">
      <alignment horizontal="center" vertical="center" wrapText="1"/>
    </xf>
  </cellXfs>
  <cellStyles count="58">
    <cellStyle name="20% - Ênfase1" xfId="20" builtinId="30" customBuiltin="1"/>
    <cellStyle name="20% - Ênfase2" xfId="23" builtinId="34" customBuiltin="1"/>
    <cellStyle name="20% - Ênfase3" xfId="26" builtinId="38" customBuiltin="1"/>
    <cellStyle name="20% - Ênfase4" xfId="29" builtinId="42" customBuiltin="1"/>
    <cellStyle name="20% - Ênfase5" xfId="32" builtinId="46" customBuiltin="1"/>
    <cellStyle name="20% - Ênfase6" xfId="35" builtinId="50" customBuiltin="1"/>
    <cellStyle name="40% - Ênfase1" xfId="21" builtinId="31" customBuiltin="1"/>
    <cellStyle name="40% - Ênfase2" xfId="24" builtinId="35" customBuiltin="1"/>
    <cellStyle name="40% - Ênfase3" xfId="27" builtinId="39" customBuiltin="1"/>
    <cellStyle name="40% - Ênfase4" xfId="30" builtinId="43" customBuiltin="1"/>
    <cellStyle name="40% - Ênfase5" xfId="33" builtinId="47" customBuiltin="1"/>
    <cellStyle name="40% - Ênfase6" xfId="36" builtinId="51" customBuiltin="1"/>
    <cellStyle name="60% - Ênfase1 2" xfId="42" xr:uid="{00000000-0005-0000-0000-00002F000000}"/>
    <cellStyle name="60% - Ênfase2 2" xfId="43" xr:uid="{00000000-0005-0000-0000-000030000000}"/>
    <cellStyle name="60% - Ênfase3 2" xfId="44" xr:uid="{00000000-0005-0000-0000-000031000000}"/>
    <cellStyle name="60% - Ênfase4 2" xfId="45" xr:uid="{00000000-0005-0000-0000-000032000000}"/>
    <cellStyle name="60% - Ênfase5 2" xfId="46" xr:uid="{00000000-0005-0000-0000-000033000000}"/>
    <cellStyle name="60% - Ênfase6 2" xfId="47" xr:uid="{00000000-0005-0000-0000-000034000000}"/>
    <cellStyle name="Bom" xfId="8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2" builtinId="33" customBuiltin="1"/>
    <cellStyle name="Ênfase3" xfId="25" builtinId="37" customBuiltin="1"/>
    <cellStyle name="Ênfase4" xfId="28" builtinId="41" customBuiltin="1"/>
    <cellStyle name="Ênfase5" xfId="31" builtinId="45" customBuiltin="1"/>
    <cellStyle name="Ênfase6" xfId="34" builtinId="49" customBuiltin="1"/>
    <cellStyle name="Entrada" xfId="10" builtinId="20" customBuiltin="1"/>
    <cellStyle name="Hiperlink" xfId="57" builtinId="8"/>
    <cellStyle name="Moeda" xfId="1" builtinId="4"/>
    <cellStyle name="Moeda 2" xfId="56" xr:uid="{DA13DCDA-A498-4EC4-AB5A-7FFCE5C0BF0D}"/>
    <cellStyle name="Neutro 2" xfId="41" xr:uid="{00000000-0005-0000-0000-000035000000}"/>
    <cellStyle name="Normal" xfId="0" builtinId="0"/>
    <cellStyle name="Normal 2" xfId="49" xr:uid="{00000000-0005-0000-0000-000020000000}"/>
    <cellStyle name="Nota" xfId="16" builtinId="10" customBuiltin="1"/>
    <cellStyle name="Porcentagem" xfId="2" builtinId="5"/>
    <cellStyle name="Ruim" xfId="9" builtinId="27" customBuiltin="1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8" builtinId="25" customBuiltin="1"/>
    <cellStyle name="Vírgula" xfId="54" builtinId="3"/>
    <cellStyle name="Vírgula 2" xfId="38" xr:uid="{00000000-0005-0000-0000-00002D000000}"/>
    <cellStyle name="Vírgula 2 2" xfId="55" xr:uid="{C5791A3F-250B-4149-9D7D-C0DFA9249AF9}"/>
    <cellStyle name="Vírgula 3" xfId="40" xr:uid="{00000000-0005-0000-0000-00002E000000}"/>
    <cellStyle name="Vírgula 3 2" xfId="52" xr:uid="{00000000-0005-0000-0000-00002F000000}"/>
    <cellStyle name="Vírgula 4" xfId="39" xr:uid="{00000000-0005-0000-0000-000030000000}"/>
    <cellStyle name="Vírgula 4 2" xfId="51" xr:uid="{00000000-0005-0000-0000-000031000000}"/>
    <cellStyle name="Vírgula 5" xfId="48" xr:uid="{00000000-0005-0000-0000-000032000000}"/>
    <cellStyle name="Vírgula 5 2" xfId="53" xr:uid="{00000000-0005-0000-0000-000033000000}"/>
    <cellStyle name="Vírgula 6" xfId="50" xr:uid="{00000000-0005-0000-0000-000034000000}"/>
    <cellStyle name="Vírgula 7" xfId="37" xr:uid="{00000000-0005-0000-0000-000037000000}"/>
  </cellStyles>
  <dxfs count="0"/>
  <tableStyles count="0" defaultTableStyle="TableStyleMedium2" defaultPivotStyle="PivotStyleLight16"/>
  <colors>
    <mruColors>
      <color rgb="FFF1CC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1217A98F-156D-47D8-A1F9-CF31470B0016}"/>
            </a:ext>
          </a:extLst>
        </xdr:cNvPr>
        <xdr:cNvSpPr/>
      </xdr:nvSpPr>
      <xdr:spPr>
        <a:xfrm>
          <a:off x="8181975" y="27908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DED26E-F0CC-402B-9943-BC88D7E7024C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3C6D7C-52FA-4D56-A9A3-0EDAB96E5B53}"/>
            </a:ext>
          </a:extLst>
        </xdr:cNvPr>
        <xdr:cNvSpPr/>
      </xdr:nvSpPr>
      <xdr:spPr>
        <a:xfrm>
          <a:off x="6134833" y="31613475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4D2231D-32EE-4871-BF04-457ADC81F1AA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D123382-184A-49BC-B488-2D61D99AB5E0}"/>
            </a:ext>
          </a:extLst>
        </xdr:cNvPr>
        <xdr:cNvSpPr/>
      </xdr:nvSpPr>
      <xdr:spPr>
        <a:xfrm>
          <a:off x="6405929" y="32755009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A16D7054-F4EC-43CB-B15F-DC87F973303D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E972CC-4AE5-4EA2-BBC8-B21CB93F81B5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BCF212-7169-4BDD-8C10-AAF90BBCFFD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1DE7C23-D69D-4EC2-8A94-A7794392C645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2B0FA0F-7275-4158-A05A-B97EF48CF907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F16E1926-ABBA-4D56-92C9-F9922B47DBB1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E8330E-52CD-44F2-B7BA-706B5CE0A776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608A70-6CA5-44E5-A13F-AED09F9A6649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A53AACC-930C-44B3-9CDF-0E1515F8C66D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BC628E8-C011-440C-AB62-115577212EB3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E267E99D-A110-4641-8E27-FFE9DFC3456F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572AC5-A3B7-42C6-9381-3A4BD62E595E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FF8FA7-BCCF-4CF1-B48D-08DB6EBA6459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E0A30BB-9EC2-462E-9A13-3CFD42E9B77C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E89D532-55D3-44AD-9520-CCA85D7691EF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A955C443-A620-4C02-A544-3A80A4EE54AC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296D73-C6F1-4B69-8C75-DA04C9B0236D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EE5705-94D8-49A2-B046-60CB6F647D0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DEC0AFA-5157-467F-AD86-725475B35CE3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6FF3933-C824-43A2-86F8-438C9A73F2CE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C98BB34F-37E8-4960-99CF-E2EA87BB1B00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778D0E-6E31-450C-A460-CC4B4AD5992E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626B86-1739-4BA4-B2C6-320E5E5A44D0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3F75A07-12EA-40F7-A2E0-65DD80F2D876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DF1CFDF-30C2-4A4D-B981-FFB9FC301831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5327BE43-08C8-4080-93FB-F1107F844422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754A73-D536-44A2-BC3C-69B0A800F99E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7D3C8A-F79B-4EE3-8EDF-7A3D0C9AC85C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59449C1-158F-4400-9C9D-00EFC3B4A401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AA47DE9-A189-484E-8E5A-2E47DB21AB28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4BE205EA-2EB2-49B7-A988-C3A1704337E2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EEB0A0-9339-4E00-AE65-52DF095F793C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2BA876-ABF1-48B3-ACFE-913BDFAB1BD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26C477E-890B-4741-B349-DDE2BAC2D940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AF3996D-2326-4C14-AA17-1FEEDC69C432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51781652-C264-4907-8B12-1FE757183415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284DEA-F8AF-4CA3-A08D-C3BDE39F85BF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6C2249-AB61-418E-821F-AA9BB1623D4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BB88683-E972-45F2-9357-3BCD4F2BBD50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B9A702E-66A7-4F52-86DF-6320B912087E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64DEE958-22B1-43AA-BCEE-902E3923ABA7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27B689-E05D-47D7-9B5F-7C180872529E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46D4FF-7843-48CB-8A76-92BE41089565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0B045EE-D59A-4361-B58A-181AAF8AECDE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07BC229-0CEA-4811-B285-509851E0CBF7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83D748FA-21AC-4E1D-B82F-6104958EB7D7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B4D999-D72E-469D-8FF9-E84C6DE8962A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CC73CF-4241-4B1B-AFFA-D8EBCDB52D1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8C75F8F-4603-4B19-B468-04CF805CD1C3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ACD1311-D45B-4F3A-8E98-A8DDEA5276A0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A179341D-E18C-49A3-9C48-A881D1ACB781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93949C-6A49-44D6-93C4-76648F362749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3243B8-2A0E-435F-B25F-56861A732B2A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CA2B500-E2DC-473C-AD36-CF0A2C9FF845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F1D54F9-9E90-492C-B57B-62D7EC7BC31B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65A94-E393-40A9-B2DE-E91A2D136817}">
  <dimension ref="A1:IK45"/>
  <sheetViews>
    <sheetView showGridLines="0" tabSelected="1" topLeftCell="A14" zoomScaleNormal="100" zoomScaleSheetLayoutView="100" workbookViewId="0">
      <selection activeCell="L9" sqref="L9"/>
    </sheetView>
  </sheetViews>
  <sheetFormatPr defaultRowHeight="15" x14ac:dyDescent="0.25"/>
  <cols>
    <col min="1" max="1" width="8.140625" style="83" customWidth="1"/>
    <col min="2" max="2" width="7.7109375" style="83" customWidth="1"/>
    <col min="3" max="3" width="29.28515625" style="83" customWidth="1"/>
    <col min="4" max="4" width="25" style="83" customWidth="1"/>
    <col min="5" max="5" width="12" style="83" customWidth="1"/>
    <col min="6" max="6" width="12.28515625" style="83" customWidth="1"/>
    <col min="7" max="7" width="19.7109375" style="83" customWidth="1"/>
    <col min="8" max="8" width="19.28515625" style="83" customWidth="1"/>
    <col min="9" max="9" width="18.7109375" style="83" customWidth="1"/>
    <col min="10" max="10" width="17.7109375" style="83" customWidth="1"/>
    <col min="11" max="11" width="20.28515625" style="83" customWidth="1"/>
    <col min="12" max="13" width="17.7109375" style="83" customWidth="1"/>
    <col min="14" max="14" width="16.7109375" style="83" customWidth="1"/>
    <col min="15" max="245" width="9.140625" style="83"/>
  </cols>
  <sheetData>
    <row r="1" spans="1:11" ht="20.100000000000001" customHeight="1" x14ac:dyDescent="0.25">
      <c r="A1" s="157" t="s">
        <v>213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ht="20.100000000000001" customHeight="1" x14ac:dyDescent="0.25">
      <c r="A2" s="157" t="s">
        <v>212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1" ht="15.75" x14ac:dyDescent="0.25">
      <c r="A3" s="93"/>
      <c r="B3" s="93"/>
      <c r="C3" s="93"/>
      <c r="D3" s="93"/>
      <c r="E3" s="93"/>
      <c r="F3" s="93"/>
      <c r="G3" s="93"/>
      <c r="H3" s="93"/>
      <c r="I3" s="93"/>
    </row>
    <row r="4" spans="1:11" ht="80.25" customHeight="1" x14ac:dyDescent="0.25">
      <c r="A4" s="161" t="s">
        <v>242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</row>
    <row r="5" spans="1:11" ht="15.75" thickBot="1" x14ac:dyDescent="0.3"/>
    <row r="6" spans="1:11" ht="40.5" customHeight="1" thickBot="1" x14ac:dyDescent="0.3">
      <c r="A6" s="158" t="s">
        <v>202</v>
      </c>
      <c r="B6" s="159"/>
      <c r="C6" s="159"/>
      <c r="D6" s="159"/>
      <c r="E6" s="159"/>
      <c r="F6" s="159"/>
      <c r="G6" s="159"/>
      <c r="H6" s="159"/>
      <c r="I6" s="159"/>
      <c r="J6" s="159"/>
      <c r="K6" s="160"/>
    </row>
    <row r="7" spans="1:11" ht="48" thickBot="1" x14ac:dyDescent="0.3">
      <c r="A7" s="94" t="s">
        <v>163</v>
      </c>
      <c r="B7" s="95" t="s">
        <v>160</v>
      </c>
      <c r="C7" s="95" t="s">
        <v>157</v>
      </c>
      <c r="D7" s="95" t="s">
        <v>148</v>
      </c>
      <c r="E7" s="95" t="s">
        <v>165</v>
      </c>
      <c r="F7" s="95" t="s">
        <v>226</v>
      </c>
      <c r="G7" s="95" t="s">
        <v>227</v>
      </c>
      <c r="H7" s="95" t="s">
        <v>228</v>
      </c>
      <c r="I7" s="95" t="s">
        <v>229</v>
      </c>
      <c r="J7" s="95" t="s">
        <v>201</v>
      </c>
      <c r="K7" s="125" t="s">
        <v>203</v>
      </c>
    </row>
    <row r="8" spans="1:11" ht="90" x14ac:dyDescent="0.25">
      <c r="A8" s="154">
        <v>1</v>
      </c>
      <c r="B8" s="89">
        <v>1</v>
      </c>
      <c r="C8" s="135" t="s">
        <v>225</v>
      </c>
      <c r="D8" s="106" t="s">
        <v>164</v>
      </c>
      <c r="E8" s="89">
        <v>23647</v>
      </c>
      <c r="F8" s="89">
        <v>6</v>
      </c>
      <c r="G8" s="102">
        <v>2</v>
      </c>
      <c r="H8" s="90">
        <f>'1-DIA-CWB'!C207</f>
        <v>18225.88</v>
      </c>
      <c r="I8" s="90">
        <f t="shared" ref="I8:I19" si="0">F8*H8</f>
        <v>109355.28</v>
      </c>
      <c r="J8" s="90">
        <f>I8*12</f>
        <v>1312263.3599999999</v>
      </c>
      <c r="K8" s="91">
        <f>J8*2</f>
        <v>2624526.7199999997</v>
      </c>
    </row>
    <row r="9" spans="1:11" ht="90" x14ac:dyDescent="0.25">
      <c r="A9" s="155"/>
      <c r="B9" s="89">
        <v>2</v>
      </c>
      <c r="C9" s="135" t="s">
        <v>230</v>
      </c>
      <c r="D9" s="106" t="s">
        <v>164</v>
      </c>
      <c r="E9" s="89">
        <v>23957</v>
      </c>
      <c r="F9" s="89">
        <v>6</v>
      </c>
      <c r="G9" s="102">
        <v>2</v>
      </c>
      <c r="H9" s="90">
        <f>'2-NOT-CWB'!C207</f>
        <v>19981.98</v>
      </c>
      <c r="I9" s="90">
        <f t="shared" si="0"/>
        <v>119891.88</v>
      </c>
      <c r="J9" s="90">
        <f t="shared" ref="J9:J19" si="1">I9*12</f>
        <v>1438702.56</v>
      </c>
      <c r="K9" s="91">
        <f t="shared" ref="K9:K19" si="2">J9*2</f>
        <v>2877405.12</v>
      </c>
    </row>
    <row r="10" spans="1:11" ht="78.75" x14ac:dyDescent="0.25">
      <c r="A10" s="155"/>
      <c r="B10" s="67">
        <v>3</v>
      </c>
      <c r="C10" s="135" t="s">
        <v>232</v>
      </c>
      <c r="D10" s="122" t="s">
        <v>166</v>
      </c>
      <c r="E10" s="89">
        <v>23647</v>
      </c>
      <c r="F10" s="89">
        <v>2</v>
      </c>
      <c r="G10" s="102">
        <v>2</v>
      </c>
      <c r="H10" s="90">
        <f>'3-DIA-LDA'!C207</f>
        <v>18307.14</v>
      </c>
      <c r="I10" s="90">
        <f t="shared" si="0"/>
        <v>36614.28</v>
      </c>
      <c r="J10" s="90">
        <f t="shared" si="1"/>
        <v>439371.36</v>
      </c>
      <c r="K10" s="91">
        <f t="shared" si="2"/>
        <v>878742.72</v>
      </c>
    </row>
    <row r="11" spans="1:11" ht="78.75" x14ac:dyDescent="0.25">
      <c r="A11" s="155"/>
      <c r="B11" s="89">
        <v>4</v>
      </c>
      <c r="C11" s="135" t="s">
        <v>233</v>
      </c>
      <c r="D11" s="122" t="s">
        <v>166</v>
      </c>
      <c r="E11" s="89">
        <v>23957</v>
      </c>
      <c r="F11" s="89">
        <v>3</v>
      </c>
      <c r="G11" s="102">
        <v>2</v>
      </c>
      <c r="H11" s="90">
        <f>'4-NOT-LDA'!C207</f>
        <v>20073.240000000002</v>
      </c>
      <c r="I11" s="90">
        <f t="shared" si="0"/>
        <v>60219.72</v>
      </c>
      <c r="J11" s="90">
        <f t="shared" si="1"/>
        <v>722636.64</v>
      </c>
      <c r="K11" s="91">
        <f t="shared" si="2"/>
        <v>1445273.28</v>
      </c>
    </row>
    <row r="12" spans="1:11" ht="78.75" x14ac:dyDescent="0.25">
      <c r="A12" s="155"/>
      <c r="B12" s="89">
        <v>5</v>
      </c>
      <c r="C12" s="135" t="s">
        <v>234</v>
      </c>
      <c r="D12" s="122" t="s">
        <v>167</v>
      </c>
      <c r="E12" s="89">
        <v>23647</v>
      </c>
      <c r="F12" s="89">
        <v>1</v>
      </c>
      <c r="G12" s="102">
        <v>2</v>
      </c>
      <c r="H12" s="90">
        <f>'5-DIA-MGA'!C207</f>
        <v>18257.439999999999</v>
      </c>
      <c r="I12" s="90">
        <f t="shared" si="0"/>
        <v>18257.439999999999</v>
      </c>
      <c r="J12" s="90">
        <f t="shared" si="1"/>
        <v>219089.27999999997</v>
      </c>
      <c r="K12" s="91">
        <f t="shared" si="2"/>
        <v>438178.55999999994</v>
      </c>
    </row>
    <row r="13" spans="1:11" ht="78.75" x14ac:dyDescent="0.25">
      <c r="A13" s="155"/>
      <c r="B13" s="67">
        <v>6</v>
      </c>
      <c r="C13" s="135" t="s">
        <v>235</v>
      </c>
      <c r="D13" s="122" t="s">
        <v>167</v>
      </c>
      <c r="E13" s="89">
        <v>23957</v>
      </c>
      <c r="F13" s="89">
        <v>2</v>
      </c>
      <c r="G13" s="102">
        <v>2</v>
      </c>
      <c r="H13" s="90">
        <f>'6-NOT-MGA'!C207</f>
        <v>20023.54</v>
      </c>
      <c r="I13" s="90">
        <f t="shared" si="0"/>
        <v>40047.08</v>
      </c>
      <c r="J13" s="90">
        <f t="shared" si="1"/>
        <v>480564.96</v>
      </c>
      <c r="K13" s="91">
        <f t="shared" si="2"/>
        <v>961129.92</v>
      </c>
    </row>
    <row r="14" spans="1:11" ht="90" x14ac:dyDescent="0.25">
      <c r="A14" s="155"/>
      <c r="B14" s="89">
        <v>7</v>
      </c>
      <c r="C14" s="135" t="s">
        <v>236</v>
      </c>
      <c r="D14" s="122" t="s">
        <v>169</v>
      </c>
      <c r="E14" s="89">
        <v>23647</v>
      </c>
      <c r="F14" s="89">
        <v>2</v>
      </c>
      <c r="G14" s="102">
        <v>2</v>
      </c>
      <c r="H14" s="90">
        <f>'7-DIA-PNG'!C207</f>
        <v>18421.66</v>
      </c>
      <c r="I14" s="90">
        <f t="shared" si="0"/>
        <v>36843.32</v>
      </c>
      <c r="J14" s="90">
        <f t="shared" si="1"/>
        <v>442119.83999999997</v>
      </c>
      <c r="K14" s="91">
        <f t="shared" si="2"/>
        <v>884239.67999999993</v>
      </c>
    </row>
    <row r="15" spans="1:11" ht="90" x14ac:dyDescent="0.25">
      <c r="A15" s="155"/>
      <c r="B15" s="67">
        <v>8</v>
      </c>
      <c r="C15" s="135" t="s">
        <v>237</v>
      </c>
      <c r="D15" s="122" t="s">
        <v>169</v>
      </c>
      <c r="E15" s="89">
        <v>23957</v>
      </c>
      <c r="F15" s="89">
        <v>3</v>
      </c>
      <c r="G15" s="102">
        <v>2</v>
      </c>
      <c r="H15" s="90">
        <f>'8-NOT-PNG'!C207</f>
        <v>20228.939999999999</v>
      </c>
      <c r="I15" s="90">
        <f t="shared" si="0"/>
        <v>60686.819999999992</v>
      </c>
      <c r="J15" s="90">
        <f t="shared" si="1"/>
        <v>728241.83999999985</v>
      </c>
      <c r="K15" s="91">
        <f t="shared" si="2"/>
        <v>1456483.6799999997</v>
      </c>
    </row>
    <row r="16" spans="1:11" ht="90" x14ac:dyDescent="0.25">
      <c r="A16" s="155"/>
      <c r="B16" s="67">
        <v>9</v>
      </c>
      <c r="C16" s="141" t="s">
        <v>238</v>
      </c>
      <c r="D16" s="122" t="s">
        <v>168</v>
      </c>
      <c r="E16" s="89">
        <v>23647</v>
      </c>
      <c r="F16" s="67">
        <v>1</v>
      </c>
      <c r="G16" s="103">
        <v>2</v>
      </c>
      <c r="H16" s="126">
        <f>'9-DIA-PGZ'!C207</f>
        <v>18239.38</v>
      </c>
      <c r="I16" s="90">
        <f t="shared" si="0"/>
        <v>18239.38</v>
      </c>
      <c r="J16" s="90">
        <f t="shared" si="1"/>
        <v>218872.56</v>
      </c>
      <c r="K16" s="91">
        <f t="shared" si="2"/>
        <v>437745.12</v>
      </c>
    </row>
    <row r="17" spans="1:245" ht="90" x14ac:dyDescent="0.25">
      <c r="A17" s="155"/>
      <c r="B17" s="67">
        <v>10</v>
      </c>
      <c r="C17" s="141" t="s">
        <v>239</v>
      </c>
      <c r="D17" s="122" t="s">
        <v>168</v>
      </c>
      <c r="E17" s="89">
        <v>23957</v>
      </c>
      <c r="F17" s="67">
        <v>1</v>
      </c>
      <c r="G17" s="103">
        <v>2</v>
      </c>
      <c r="H17" s="126">
        <f>'10-NOT-PGZ'!C207</f>
        <v>20005.48</v>
      </c>
      <c r="I17" s="90">
        <f t="shared" si="0"/>
        <v>20005.48</v>
      </c>
      <c r="J17" s="90">
        <f t="shared" si="1"/>
        <v>240065.76</v>
      </c>
      <c r="K17" s="91">
        <f t="shared" si="2"/>
        <v>480131.52</v>
      </c>
    </row>
    <row r="18" spans="1:245" ht="90" x14ac:dyDescent="0.25">
      <c r="A18" s="155"/>
      <c r="B18" s="67">
        <v>11</v>
      </c>
      <c r="C18" s="141" t="s">
        <v>240</v>
      </c>
      <c r="D18" s="122" t="s">
        <v>170</v>
      </c>
      <c r="E18" s="89">
        <v>23647</v>
      </c>
      <c r="F18" s="67">
        <v>1</v>
      </c>
      <c r="G18" s="103">
        <v>2</v>
      </c>
      <c r="H18" s="126">
        <f>'11-DIA-GPB'!C207</f>
        <v>18803.48</v>
      </c>
      <c r="I18" s="90">
        <f t="shared" si="0"/>
        <v>18803.48</v>
      </c>
      <c r="J18" s="90">
        <f t="shared" si="1"/>
        <v>225641.76</v>
      </c>
      <c r="K18" s="91">
        <f t="shared" si="2"/>
        <v>451283.52</v>
      </c>
    </row>
    <row r="19" spans="1:245" ht="90.75" thickBot="1" x14ac:dyDescent="0.3">
      <c r="A19" s="156"/>
      <c r="B19" s="142">
        <v>12</v>
      </c>
      <c r="C19" s="143" t="s">
        <v>241</v>
      </c>
      <c r="D19" s="144" t="s">
        <v>170</v>
      </c>
      <c r="E19" s="142">
        <v>23957</v>
      </c>
      <c r="F19" s="142">
        <v>1</v>
      </c>
      <c r="G19" s="145">
        <v>2</v>
      </c>
      <c r="H19" s="146">
        <f>'12-NOT-GPB'!C207</f>
        <v>20610.78</v>
      </c>
      <c r="I19" s="146">
        <f t="shared" si="0"/>
        <v>20610.78</v>
      </c>
      <c r="J19" s="146">
        <f t="shared" si="1"/>
        <v>247329.36</v>
      </c>
      <c r="K19" s="153">
        <f t="shared" si="2"/>
        <v>494658.72</v>
      </c>
    </row>
    <row r="20" spans="1:245" s="85" customFormat="1" ht="20.25" thickBot="1" x14ac:dyDescent="0.3">
      <c r="A20" s="165" t="s">
        <v>171</v>
      </c>
      <c r="B20" s="166"/>
      <c r="C20" s="166"/>
      <c r="D20" s="166"/>
      <c r="E20" s="166"/>
      <c r="F20" s="138">
        <f>SUM(F8:F19)</f>
        <v>29</v>
      </c>
      <c r="G20" s="138"/>
      <c r="H20" s="139"/>
      <c r="I20" s="139">
        <f>SUM(I8:I19)</f>
        <v>559574.94000000006</v>
      </c>
      <c r="J20" s="139">
        <f>SUM(J8:J19)</f>
        <v>6714899.2799999993</v>
      </c>
      <c r="K20" s="140">
        <f>SUM(K8:K19)</f>
        <v>13429798.559999999</v>
      </c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4"/>
      <c r="BY20" s="84"/>
      <c r="BZ20" s="84"/>
      <c r="CA20" s="84"/>
      <c r="CB20" s="84"/>
      <c r="CC20" s="84"/>
      <c r="CD20" s="84"/>
      <c r="CE20" s="84"/>
      <c r="CF20" s="84"/>
      <c r="CG20" s="84"/>
      <c r="CH20" s="84"/>
      <c r="CI20" s="84"/>
      <c r="CJ20" s="84"/>
      <c r="CK20" s="84"/>
      <c r="CL20" s="84"/>
      <c r="CM20" s="84"/>
      <c r="CN20" s="84"/>
      <c r="CO20" s="84"/>
      <c r="CP20" s="84"/>
      <c r="CQ20" s="84"/>
      <c r="CR20" s="84"/>
      <c r="CS20" s="84"/>
      <c r="CT20" s="84"/>
      <c r="CU20" s="84"/>
      <c r="CV20" s="84"/>
      <c r="CW20" s="84"/>
      <c r="CX20" s="84"/>
      <c r="CY20" s="84"/>
      <c r="CZ20" s="84"/>
      <c r="DA20" s="84"/>
      <c r="DB20" s="84"/>
      <c r="DC20" s="84"/>
      <c r="DD20" s="84"/>
      <c r="DE20" s="84"/>
      <c r="DF20" s="84"/>
      <c r="DG20" s="84"/>
      <c r="DH20" s="84"/>
      <c r="DI20" s="84"/>
      <c r="DJ20" s="84"/>
      <c r="DK20" s="84"/>
      <c r="DL20" s="84"/>
      <c r="DM20" s="84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  <c r="FV20" s="84"/>
      <c r="FW20" s="84"/>
      <c r="FX20" s="84"/>
      <c r="FY20" s="84"/>
      <c r="FZ20" s="84"/>
      <c r="GA20" s="84"/>
      <c r="GB20" s="84"/>
      <c r="GC20" s="84"/>
      <c r="GD20" s="84"/>
      <c r="GE20" s="84"/>
      <c r="GF20" s="84"/>
      <c r="GG20" s="84"/>
      <c r="GH20" s="84"/>
      <c r="GI20" s="84"/>
      <c r="GJ20" s="84"/>
      <c r="GK20" s="84"/>
      <c r="GL20" s="84"/>
      <c r="GM20" s="84"/>
      <c r="GN20" s="84"/>
      <c r="GO20" s="84"/>
      <c r="GP20" s="84"/>
      <c r="GQ20" s="84"/>
      <c r="GR20" s="84"/>
      <c r="GS20" s="84"/>
      <c r="GT20" s="84"/>
      <c r="GU20" s="84"/>
      <c r="GV20" s="84"/>
      <c r="GW20" s="84"/>
      <c r="GX20" s="84"/>
      <c r="GY20" s="84"/>
      <c r="GZ20" s="84"/>
      <c r="HA20" s="84"/>
      <c r="HB20" s="84"/>
      <c r="HC20" s="84"/>
      <c r="HD20" s="84"/>
      <c r="HE20" s="84"/>
      <c r="HF20" s="84"/>
      <c r="HG20" s="84"/>
      <c r="HH20" s="84"/>
      <c r="HI20" s="84"/>
      <c r="HJ20" s="84"/>
      <c r="HK20" s="84"/>
      <c r="HL20" s="84"/>
      <c r="HM20" s="84"/>
      <c r="HN20" s="84"/>
      <c r="HO20" s="84"/>
      <c r="HP20" s="84"/>
      <c r="HQ20" s="84"/>
      <c r="HR20" s="84"/>
      <c r="HS20" s="84"/>
      <c r="HT20" s="84"/>
      <c r="HU20" s="84"/>
      <c r="HV20" s="84"/>
      <c r="HW20" s="84"/>
      <c r="HX20" s="84"/>
      <c r="HY20" s="84"/>
      <c r="HZ20" s="84"/>
      <c r="IA20" s="84"/>
      <c r="IB20" s="84"/>
      <c r="IC20" s="84"/>
      <c r="ID20" s="84"/>
      <c r="IE20" s="84"/>
      <c r="IF20" s="84"/>
      <c r="IG20" s="84"/>
      <c r="IH20" s="84"/>
      <c r="II20" s="84"/>
      <c r="IJ20" s="84"/>
      <c r="IK20" s="84"/>
    </row>
    <row r="21" spans="1:245" ht="15.75" customHeight="1" x14ac:dyDescent="0.25">
      <c r="A21" s="164"/>
      <c r="B21" s="164"/>
      <c r="C21" s="164"/>
      <c r="D21" s="164"/>
      <c r="E21" s="164"/>
      <c r="F21" s="164"/>
      <c r="G21" s="164"/>
      <c r="H21" s="164"/>
      <c r="I21" s="164"/>
    </row>
    <row r="22" spans="1:245" s="87" customFormat="1" x14ac:dyDescent="0.25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  <c r="FW22" s="86"/>
      <c r="FX22" s="86"/>
      <c r="FY22" s="86"/>
      <c r="FZ22" s="86"/>
      <c r="GA22" s="86"/>
      <c r="GB22" s="86"/>
      <c r="GC22" s="86"/>
      <c r="GD22" s="86"/>
      <c r="GE22" s="86"/>
      <c r="GF22" s="86"/>
      <c r="GG22" s="86"/>
      <c r="GH22" s="86"/>
      <c r="GI22" s="86"/>
      <c r="GJ22" s="86"/>
      <c r="GK22" s="86"/>
      <c r="GL22" s="86"/>
      <c r="GM22" s="86"/>
      <c r="GN22" s="86"/>
      <c r="GO22" s="86"/>
      <c r="GP22" s="86"/>
      <c r="GQ22" s="86"/>
      <c r="GR22" s="86"/>
      <c r="GS22" s="86"/>
      <c r="GT22" s="86"/>
      <c r="GU22" s="86"/>
      <c r="GV22" s="86"/>
      <c r="GW22" s="86"/>
      <c r="GX22" s="86"/>
      <c r="GY22" s="86"/>
      <c r="GZ22" s="86"/>
      <c r="HA22" s="86"/>
      <c r="HB22" s="86"/>
      <c r="HC22" s="86"/>
      <c r="HD22" s="86"/>
      <c r="HE22" s="86"/>
      <c r="HF22" s="86"/>
      <c r="HG22" s="86"/>
      <c r="HH22" s="86"/>
      <c r="HI22" s="86"/>
      <c r="HJ22" s="86"/>
      <c r="HK22" s="86"/>
      <c r="HL22" s="86"/>
      <c r="HM22" s="86"/>
      <c r="HN22" s="86"/>
      <c r="HO22" s="86"/>
      <c r="HP22" s="86"/>
      <c r="HQ22" s="86"/>
      <c r="HR22" s="86"/>
      <c r="HS22" s="86"/>
      <c r="HT22" s="86"/>
      <c r="HU22" s="86"/>
      <c r="HV22" s="86"/>
      <c r="HW22" s="86"/>
      <c r="HX22" s="86"/>
      <c r="HY22" s="86"/>
      <c r="HZ22" s="86"/>
      <c r="IA22" s="86"/>
      <c r="IB22" s="86"/>
      <c r="IC22" s="86"/>
      <c r="ID22" s="86"/>
      <c r="IE22" s="86"/>
      <c r="IF22" s="86"/>
      <c r="IG22" s="86"/>
      <c r="IH22" s="86"/>
      <c r="II22" s="86"/>
      <c r="IJ22" s="86"/>
      <c r="IK22" s="86"/>
    </row>
    <row r="23" spans="1:245" ht="15.75" x14ac:dyDescent="0.25">
      <c r="C23" s="88"/>
      <c r="D23" s="88"/>
      <c r="E23" s="88"/>
      <c r="F23" s="88"/>
      <c r="G23" s="88"/>
      <c r="H23" s="88"/>
    </row>
    <row r="25" spans="1:245" ht="15" customHeight="1" x14ac:dyDescent="0.25">
      <c r="A25" s="163"/>
      <c r="B25" s="163"/>
      <c r="C25" s="163"/>
      <c r="D25" s="163"/>
      <c r="E25" s="163"/>
      <c r="F25" s="163"/>
      <c r="G25" s="163"/>
      <c r="H25" s="163"/>
      <c r="I25" s="163"/>
    </row>
    <row r="26" spans="1:245" ht="15.75" x14ac:dyDescent="0.25">
      <c r="B26" s="92"/>
    </row>
    <row r="27" spans="1:245" ht="15" customHeight="1" x14ac:dyDescent="0.25">
      <c r="A27" s="162"/>
      <c r="B27" s="162"/>
      <c r="C27" s="162"/>
      <c r="D27" s="162"/>
      <c r="E27" s="162"/>
      <c r="F27" s="162"/>
      <c r="G27" s="162"/>
      <c r="H27" s="162"/>
      <c r="I27" s="162"/>
    </row>
    <row r="28" spans="1:245" ht="15" customHeight="1" x14ac:dyDescent="0.25">
      <c r="A28" s="162"/>
      <c r="B28" s="162"/>
      <c r="C28" s="162"/>
      <c r="D28" s="162"/>
      <c r="E28" s="162"/>
      <c r="F28" s="162"/>
      <c r="G28" s="162"/>
      <c r="H28" s="162"/>
      <c r="I28" s="162"/>
    </row>
    <row r="44" ht="12.75" customHeight="1" x14ac:dyDescent="0.25"/>
    <row r="45" ht="12.75" customHeight="1" x14ac:dyDescent="0.25"/>
  </sheetData>
  <mergeCells count="10">
    <mergeCell ref="A28:I28"/>
    <mergeCell ref="A25:I25"/>
    <mergeCell ref="A27:I27"/>
    <mergeCell ref="A21:I21"/>
    <mergeCell ref="A20:E20"/>
    <mergeCell ref="A8:A19"/>
    <mergeCell ref="A1:J1"/>
    <mergeCell ref="A2:J2"/>
    <mergeCell ref="A6:K6"/>
    <mergeCell ref="A4:K4"/>
  </mergeCells>
  <hyperlinks>
    <hyperlink ref="D8" location="'1-DIA-CWB'!A1" display="Curitiba/PR" xr:uid="{40EBC9F8-4731-4365-8E74-383FF6F96703}"/>
    <hyperlink ref="D10" location="'3-DIA-LDA'!A1" display="Londrina/PR" xr:uid="{C6F28791-1023-499B-B738-FD8F0B9C22D1}"/>
    <hyperlink ref="D12" location="'5-DIA-MGA'!A1" display="Maringá/PR" xr:uid="{B0FA5F69-BFE3-4510-93D7-B18C06673911}"/>
    <hyperlink ref="D13" location="'6-NOT-MGA'!A1" display="Maringá/PR" xr:uid="{1E3B6701-FCEF-4928-9388-E72AF5834482}"/>
    <hyperlink ref="D14" location="'7-DIA-PNG'!A1" display="Paranaguá/PR" xr:uid="{845CE097-092A-48B1-BD2A-33F3D52D8890}"/>
    <hyperlink ref="D15" location="'8-NOT-PNG'!A1" display="Paranaguá/PR" xr:uid="{35F1A23B-D9AB-4059-8E78-CC2A1D02F41B}"/>
    <hyperlink ref="D19" location="'12-NOT-GPB'!A1" display="Guarapuava/PR" xr:uid="{5E912E83-0D72-42F9-BC3E-DF8CE5A2CB6B}"/>
    <hyperlink ref="D9" location="'2-NOT-CWB'!A1" display="Curitiba/PR" xr:uid="{CE67DC28-A225-4154-AB3D-207E41173346}"/>
    <hyperlink ref="D11" location="'4-NOT-LDA'!A1" display="Londrina/PR" xr:uid="{B70FBE4F-9603-4520-BFF3-9EF99F3C4B33}"/>
    <hyperlink ref="D16" location="'9-DIA-PGZ'!A1" display="Ponta Grossa/PR" xr:uid="{84793609-9549-4D1C-8487-94287B6FE6E4}"/>
    <hyperlink ref="D17" location="'10-NOT-PGZ'!A1" display="Ponta Grossa/PR" xr:uid="{99862C17-E91C-4E59-AFA2-6FD408BAE3C7}"/>
    <hyperlink ref="D18" location="'11-DIA-GPB'!A1" display="Guarapuava/PR" xr:uid="{C6CC3646-DBBC-41E1-BD72-CAFB302496A1}"/>
  </hyperlinks>
  <printOptions horizontalCentered="1"/>
  <pageMargins left="0.11811023622047245" right="0.11811023622047245" top="1.1811023622047245" bottom="0.78740157480314965" header="0.31496062992125984" footer="0.31496062992125984"/>
  <pageSetup paperSize="9" scale="81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B21EA-83EF-42A5-B54D-14131BFC5C8E}">
  <sheetPr>
    <tabColor rgb="FFFFC000"/>
  </sheetPr>
  <dimension ref="A1:J210"/>
  <sheetViews>
    <sheetView topLeftCell="A150" zoomScaleNormal="100" zoomScaleSheetLayoutView="120" workbookViewId="0">
      <selection activeCell="C166" sqref="C166:D16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216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188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5.2</v>
      </c>
      <c r="D89" s="121">
        <f>G108</f>
        <v>84.881100000000004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843.36559999999997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VT!D6</f>
        <v>5.2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156</v>
      </c>
    </row>
    <row r="106" spans="1:8" x14ac:dyDescent="0.25">
      <c r="A106" s="67" t="s">
        <v>51</v>
      </c>
      <c r="B106" s="10" t="s">
        <v>52</v>
      </c>
      <c r="C106" s="238">
        <f>D95</f>
        <v>843.36559999999997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2838.929693432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84.881100000000004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4851.8259369200005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5920.7486934320004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229.127479871047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18.330198389683762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4.5825495974209405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115.12566903895556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42.366246206335653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2.3025133807791112</v>
      </c>
    </row>
    <row r="121" spans="1:9" x14ac:dyDescent="0.25">
      <c r="A121" s="230" t="s">
        <v>2</v>
      </c>
      <c r="B121" s="230"/>
      <c r="C121" s="28"/>
      <c r="D121" s="46">
        <f>SUM(D115:D120)</f>
        <v>411.83465648422202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6332.5833499162227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58.635031017742797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35.18101861064568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12.163837184630745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1.4292288810574807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0.24626713027451974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87.952546526614199</v>
      </c>
    </row>
    <row r="141" spans="1:10" x14ac:dyDescent="0.25">
      <c r="A141" s="196" t="s">
        <v>79</v>
      </c>
      <c r="B141" s="228"/>
      <c r="C141" s="197"/>
      <c r="D141" s="46">
        <f>SUM(D135:D140)</f>
        <v>195.60792935096543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6332.5833499162227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323.82528493889771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323.82528493889771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195.60792935096543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323.82528493889771</v>
      </c>
      <c r="D159" s="238"/>
    </row>
    <row r="160" spans="1:10" x14ac:dyDescent="0.25">
      <c r="A160" s="230" t="s">
        <v>2</v>
      </c>
      <c r="B160" s="230"/>
      <c r="C160" s="239">
        <f>SUM(C158:D159)</f>
        <v>519.43321428986314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7076.5356087463151</v>
      </c>
    </row>
    <row r="179" spans="1:7" x14ac:dyDescent="0.25">
      <c r="A179" s="4"/>
      <c r="B179" s="229" t="s">
        <v>111</v>
      </c>
      <c r="C179" s="229"/>
      <c r="D179" s="17">
        <f>D178+D182</f>
        <v>7501.1277452710938</v>
      </c>
    </row>
    <row r="180" spans="1:7" x14ac:dyDescent="0.25">
      <c r="A180" s="4"/>
      <c r="B180" s="229" t="s">
        <v>112</v>
      </c>
      <c r="C180" s="229"/>
      <c r="D180" s="17">
        <f>(D179+D183)/(1-C184)</f>
        <v>9128.7228708547027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424.59213652477888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509.32657390390727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693.7829381849574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150.6239273691026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ISSQN!D6</f>
        <v>0.03</v>
      </c>
      <c r="D188" s="36">
        <f>D180*C188</f>
        <v>273.86168612564109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2052.1872621083871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2838.929693432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411.83465648422202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519.43321428986314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7076.5356087463151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2052.1872621083871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9128.7199999999993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18257.439999999999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81CB3-3F47-4814-8450-387BB7574D0D}">
  <sheetPr>
    <tabColor rgb="FFFFC000"/>
  </sheetPr>
  <dimension ref="A1:J210"/>
  <sheetViews>
    <sheetView topLeftCell="A155" zoomScaleNormal="100" zoomScaleSheetLayoutView="120" workbookViewId="0">
      <selection activeCell="C166" sqref="C166:D16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243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188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5.2</v>
      </c>
      <c r="D89" s="121">
        <f>G108</f>
        <v>84.881100000000004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843.36559999999997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VT!D6</f>
        <v>5.2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156</v>
      </c>
    </row>
    <row r="106" spans="1:8" x14ac:dyDescent="0.25">
      <c r="A106" s="67" t="s">
        <v>51</v>
      </c>
      <c r="B106" s="10" t="s">
        <v>52</v>
      </c>
      <c r="C106" s="238">
        <f>D95</f>
        <v>843.36559999999997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3071.7455043324003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84.881100000000004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5319.4796428940008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6513.110054332401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251.21242613566918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20.096994090853535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5.0242485227133837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126.64380661201891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46.604920833222963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2.5328761322403781</v>
      </c>
    </row>
    <row r="121" spans="1:9" x14ac:dyDescent="0.25">
      <c r="A121" s="230" t="s">
        <v>2</v>
      </c>
      <c r="B121" s="230"/>
      <c r="C121" s="28"/>
      <c r="D121" s="46">
        <f>SUM(D115:D120)</f>
        <v>452.11527232671835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6965.2253266591197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64.492827098695543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38.695696259217335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13.379036981624393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1.5720126605307041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0.27086987381452127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96.739240648043321</v>
      </c>
    </row>
    <row r="141" spans="1:10" x14ac:dyDescent="0.25">
      <c r="A141" s="196" t="s">
        <v>79</v>
      </c>
      <c r="B141" s="228"/>
      <c r="C141" s="197"/>
      <c r="D141" s="46">
        <f>SUM(D135:D140)</f>
        <v>215.14968352192582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6965.2253266591197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356.17629511325043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356.17629511325043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215.14968352192582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356.17629511325043</v>
      </c>
      <c r="D159" s="238"/>
    </row>
    <row r="160" spans="1:10" x14ac:dyDescent="0.25">
      <c r="A160" s="230" t="s">
        <v>2</v>
      </c>
      <c r="B160" s="230"/>
      <c r="C160" s="239">
        <f>SUM(C158:D159)</f>
        <v>571.32597863517628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7761.0703498345256</v>
      </c>
    </row>
    <row r="179" spans="1:7" x14ac:dyDescent="0.25">
      <c r="A179" s="4"/>
      <c r="B179" s="229" t="s">
        <v>111</v>
      </c>
      <c r="C179" s="229"/>
      <c r="D179" s="17">
        <f>D178+D182</f>
        <v>8226.7345708245975</v>
      </c>
    </row>
    <row r="180" spans="1:7" x14ac:dyDescent="0.25">
      <c r="A180" s="4"/>
      <c r="B180" s="229" t="s">
        <v>112</v>
      </c>
      <c r="C180" s="229"/>
      <c r="D180" s="17">
        <f>(D179+D183)/(1-C184)</f>
        <v>10011.771906761924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465.6642209900715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558.59527735899019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760.89466491390613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165.19423646157176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ISSQN!D6</f>
        <v>0.03</v>
      </c>
      <c r="D188" s="36">
        <f>D180*C188</f>
        <v>300.35315720285769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2250.7015569273972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3071.7455043324003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452.11527232671835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571.32597863517628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7761.0703498345256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2250.7015569273972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10011.77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20023.54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C5D47-196F-4A1F-B2E2-0871BDA14C85}">
  <sheetPr>
    <tabColor rgb="FFFFC000"/>
  </sheetPr>
  <dimension ref="A1:J210"/>
  <sheetViews>
    <sheetView topLeftCell="A153" zoomScaleNormal="100" zoomScaleSheetLayoutView="120" workbookViewId="0">
      <selection activeCell="C166" sqref="C166:D16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216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190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0</v>
      </c>
      <c r="D89" s="148" t="str">
        <f>G108</f>
        <v>0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758.48450000000003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VT!D8</f>
        <v>0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0</v>
      </c>
    </row>
    <row r="106" spans="1:8" x14ac:dyDescent="0.25">
      <c r="A106" s="67" t="s">
        <v>51</v>
      </c>
      <c r="B106" s="10" t="s">
        <v>52</v>
      </c>
      <c r="C106" s="238">
        <f>D95</f>
        <v>758.48450000000003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2754.048593432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47" t="str">
        <f>IF(G105=0,"0",G105-G107)</f>
        <v>0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4766.9448369199999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5835.8675934319999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225.11896992354698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18.009517593883761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4.5023793984709402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113.47520320562222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41.758874779668986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2.2695040641124447</v>
      </c>
    </row>
    <row r="121" spans="1:9" x14ac:dyDescent="0.25">
      <c r="A121" s="230" t="s">
        <v>2</v>
      </c>
      <c r="B121" s="230"/>
      <c r="C121" s="28"/>
      <c r="D121" s="46">
        <f>SUM(D115:D120)</f>
        <v>405.1344489653053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6241.0020423973056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57.787055948123196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34.672233568873921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11.987924756438158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1.4085594887355029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0.24270563498211742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86.680583922184795</v>
      </c>
    </row>
    <row r="141" spans="1:10" x14ac:dyDescent="0.25">
      <c r="A141" s="196" t="s">
        <v>79</v>
      </c>
      <c r="B141" s="228"/>
      <c r="C141" s="197"/>
      <c r="D141" s="46">
        <f>SUM(D135:D140)</f>
        <v>192.77906331933769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6241.0020423973056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319.14214989531678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319.14214989531678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192.77906331933769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319.14214989531678</v>
      </c>
      <c r="D159" s="238"/>
    </row>
    <row r="160" spans="1:10" x14ac:dyDescent="0.25">
      <c r="A160" s="230" t="s">
        <v>2</v>
      </c>
      <c r="B160" s="230"/>
      <c r="C160" s="239">
        <f>SUM(C158:D159)</f>
        <v>511.92121321465447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6977.44230015219</v>
      </c>
    </row>
    <row r="179" spans="1:7" x14ac:dyDescent="0.25">
      <c r="A179" s="4"/>
      <c r="B179" s="229" t="s">
        <v>111</v>
      </c>
      <c r="C179" s="229"/>
      <c r="D179" s="17">
        <f>D178+D182</f>
        <v>7396.0888381613213</v>
      </c>
    </row>
    <row r="180" spans="1:7" x14ac:dyDescent="0.25">
      <c r="A180" s="4"/>
      <c r="B180" s="229" t="s">
        <v>112</v>
      </c>
      <c r="C180" s="229"/>
      <c r="D180" s="17">
        <f>(D179+D183)/(1-C184)</f>
        <v>9210.8259711632381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418.6465380091314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502.19443211115373</v>
      </c>
    </row>
    <row r="184" spans="1:7" x14ac:dyDescent="0.25">
      <c r="A184" s="67" t="s">
        <v>30</v>
      </c>
      <c r="B184" s="10" t="s">
        <v>9</v>
      </c>
      <c r="C184" s="28">
        <f>SUM(C185:C189)</f>
        <v>0.14250000000000002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700.0227738084061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151.97862852419343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ISSQN!D8</f>
        <v>0.05</v>
      </c>
      <c r="D188" s="36">
        <f>D180*C188</f>
        <v>460.54129855816194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2233.3836710110468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2754.048593432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405.1344489653053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511.92121321465447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6977.44230015219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2233.3836710110468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9210.83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18421.66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85435-05D8-4916-B46E-24EFECAADA76}">
  <sheetPr>
    <tabColor rgb="FFFFC000"/>
  </sheetPr>
  <dimension ref="A1:J210"/>
  <sheetViews>
    <sheetView topLeftCell="A152" zoomScaleNormal="100" zoomScaleSheetLayoutView="120" workbookViewId="0">
      <selection activeCell="C166" sqref="C166:D16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243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190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0</v>
      </c>
      <c r="D89" s="121" t="str">
        <f>G108</f>
        <v>0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758.48450000000003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VT!D8</f>
        <v>0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0</v>
      </c>
    </row>
    <row r="106" spans="1:8" x14ac:dyDescent="0.25">
      <c r="A106" s="67" t="s">
        <v>51</v>
      </c>
      <c r="B106" s="10" t="s">
        <v>52</v>
      </c>
      <c r="C106" s="238">
        <f>D95</f>
        <v>758.48450000000003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2986.8644043324002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 t="str">
        <f>IF(G105=0,"0",G105-G107)</f>
        <v>0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5234.5985428940003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6428.2289543324005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247.20391618816913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19.77631329505353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4.9440783237633825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124.99334077868556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45.997549406556296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2.4998668155737112</v>
      </c>
    </row>
    <row r="121" spans="1:9" x14ac:dyDescent="0.25">
      <c r="A121" s="230" t="s">
        <v>2</v>
      </c>
      <c r="B121" s="230"/>
      <c r="C121" s="28"/>
      <c r="D121" s="46">
        <f>SUM(D115:D120)</f>
        <v>445.41506480780163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6873.6440191402016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63.644852029075935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38.186911217445569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13.203124553431804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1.551343268208726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0.26730837852211892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95.467278043613902</v>
      </c>
    </row>
    <row r="141" spans="1:10" x14ac:dyDescent="0.25">
      <c r="A141" s="196" t="s">
        <v>79</v>
      </c>
      <c r="B141" s="228"/>
      <c r="C141" s="197"/>
      <c r="D141" s="46">
        <f>SUM(D135:D140)</f>
        <v>212.32081749029805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6873.6440191402016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351.49316006966939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351.49316006966939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212.32081749029805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351.49316006966939</v>
      </c>
      <c r="D159" s="238"/>
    </row>
    <row r="160" spans="1:10" x14ac:dyDescent="0.25">
      <c r="A160" s="230" t="s">
        <v>2</v>
      </c>
      <c r="B160" s="230"/>
      <c r="C160" s="239">
        <f>SUM(C158:D159)</f>
        <v>563.8139775599675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7661.9770412403986</v>
      </c>
    </row>
    <row r="179" spans="1:7" x14ac:dyDescent="0.25">
      <c r="A179" s="4"/>
      <c r="B179" s="229" t="s">
        <v>111</v>
      </c>
      <c r="C179" s="229"/>
      <c r="D179" s="17">
        <f>D178+D182</f>
        <v>8121.6956637148223</v>
      </c>
    </row>
    <row r="180" spans="1:7" x14ac:dyDescent="0.25">
      <c r="A180" s="4"/>
      <c r="B180" s="229" t="s">
        <v>112</v>
      </c>
      <c r="C180" s="229"/>
      <c r="D180" s="17">
        <f>(D179+D183)/(1-C184)</f>
        <v>10114.470902951673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459.71862247442391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551.46313556623647</v>
      </c>
    </row>
    <row r="184" spans="1:7" x14ac:dyDescent="0.25">
      <c r="A184" s="67" t="s">
        <v>30</v>
      </c>
      <c r="B184" s="10" t="s">
        <v>9</v>
      </c>
      <c r="C184" s="28">
        <f>SUM(C185:C189)</f>
        <v>0.14250000000000002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768.69978862432708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166.88876989870261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ISSQN!D8</f>
        <v>0.05</v>
      </c>
      <c r="D188" s="36">
        <f>D180*C188</f>
        <v>505.72354514758365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2452.4938617112739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2986.8644043324002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445.41506480780163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563.8139775599675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7661.9770412403986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2452.4938617112739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10114.469999999999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20228.939999999999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F675-AC61-46C2-A6BF-00DB4C79AF78}">
  <sheetPr>
    <tabColor rgb="FFFFC000"/>
  </sheetPr>
  <dimension ref="A1:J210"/>
  <sheetViews>
    <sheetView topLeftCell="A100" zoomScaleNormal="100" zoomScaleSheetLayoutView="120" workbookViewId="0">
      <selection activeCell="G102" sqref="G10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216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189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</v>
      </c>
      <c r="D89" s="121">
        <f>G108</f>
        <v>78.881100000000004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837.36559999999997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VT!D7</f>
        <v>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150</v>
      </c>
    </row>
    <row r="106" spans="1:8" x14ac:dyDescent="0.25">
      <c r="A106" s="67" t="s">
        <v>51</v>
      </c>
      <c r="B106" s="10" t="s">
        <v>52</v>
      </c>
      <c r="C106" s="238">
        <f>D95</f>
        <v>837.36559999999997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2832.929693432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78.881100000000004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4845.8259369200005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5914.7486934320004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228.84412987104702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18.307530389683762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4.5768825974209406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115.0090023722889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42.323312873002322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2.3001800474457781</v>
      </c>
    </row>
    <row r="121" spans="1:9" x14ac:dyDescent="0.25">
      <c r="A121" s="230" t="s">
        <v>2</v>
      </c>
      <c r="B121" s="230"/>
      <c r="C121" s="28"/>
      <c r="D121" s="46">
        <f>SUM(D115:D120)</f>
        <v>411.3610381508887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6326.1097315828893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58.575090107248968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35.145054064349388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12.1514024427488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1.4277678213641938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0.24601537845044566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87.862635160873452</v>
      </c>
    </row>
    <row r="141" spans="1:10" x14ac:dyDescent="0.25">
      <c r="A141" s="196" t="s">
        <v>79</v>
      </c>
      <c r="B141" s="228"/>
      <c r="C141" s="197"/>
      <c r="D141" s="46">
        <f>SUM(D135:D140)</f>
        <v>195.40796497503527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6326.1097315828893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323.49424763776142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323.49424763776142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195.40796497503527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323.49424763776142</v>
      </c>
      <c r="D159" s="238"/>
    </row>
    <row r="160" spans="1:10" x14ac:dyDescent="0.25">
      <c r="A160" s="230" t="s">
        <v>2</v>
      </c>
      <c r="B160" s="230"/>
      <c r="C160" s="239">
        <f>SUM(C158:D159)</f>
        <v>518.90221261279669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7069.5309887359153</v>
      </c>
    </row>
    <row r="179" spans="1:7" x14ac:dyDescent="0.25">
      <c r="A179" s="4"/>
      <c r="B179" s="229" t="s">
        <v>111</v>
      </c>
      <c r="C179" s="229"/>
      <c r="D179" s="17">
        <f>D178+D182</f>
        <v>7493.7028480600702</v>
      </c>
    </row>
    <row r="180" spans="1:7" x14ac:dyDescent="0.25">
      <c r="A180" s="4"/>
      <c r="B180" s="229" t="s">
        <v>112</v>
      </c>
      <c r="C180" s="229"/>
      <c r="D180" s="17">
        <f>(D179+D183)/(1-C184)</f>
        <v>9119.6869190237594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424.17185932415492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508.82242338327876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693.09620584580568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150.47483416389204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ISSQN!D7</f>
        <v>0.03</v>
      </c>
      <c r="D188" s="36">
        <f>D180*C188</f>
        <v>273.59060757071279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2050.1559302878441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2832.929693432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411.3610381508887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518.90221261279669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7069.5309887359153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2050.1559302878441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9119.69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18239.38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8838C-CC1E-493E-B189-B3216265193A}">
  <sheetPr>
    <tabColor rgb="FFFFC000"/>
  </sheetPr>
  <dimension ref="A1:J210"/>
  <sheetViews>
    <sheetView topLeftCell="A87" zoomScaleNormal="100" zoomScaleSheetLayoutView="120" workbookViewId="0">
      <selection activeCell="G102" sqref="G10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243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189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</v>
      </c>
      <c r="D89" s="121">
        <f>G108</f>
        <v>78.881100000000004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837.36559999999997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VT!D7</f>
        <v>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150</v>
      </c>
    </row>
    <row r="106" spans="1:8" x14ac:dyDescent="0.25">
      <c r="A106" s="67" t="s">
        <v>51</v>
      </c>
      <c r="B106" s="10" t="s">
        <v>52</v>
      </c>
      <c r="C106" s="238">
        <f>D95</f>
        <v>837.36559999999997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3065.7455043324003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78.881100000000004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5313.4796428940008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6507.110054332401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250.92907613566916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20.074326090853532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5.018581522713383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126.52713994535225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46.561987499889632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2.530542798907045</v>
      </c>
    </row>
    <row r="121" spans="1:9" x14ac:dyDescent="0.25">
      <c r="A121" s="230" t="s">
        <v>2</v>
      </c>
      <c r="B121" s="230"/>
      <c r="C121" s="28"/>
      <c r="D121" s="46">
        <f>SUM(D115:D120)</f>
        <v>451.64165399338498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6958.7517083257862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64.432886188201721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38.659731712921037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13.366602239742448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1.570551600837417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0.27061812199044721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96.649329282302588</v>
      </c>
    </row>
    <row r="141" spans="1:10" x14ac:dyDescent="0.25">
      <c r="A141" s="196" t="s">
        <v>79</v>
      </c>
      <c r="B141" s="228"/>
      <c r="C141" s="197"/>
      <c r="D141" s="46">
        <f>SUM(D135:D140)</f>
        <v>214.94971914599569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6958.7517083257862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355.84525781211403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355.84525781211403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214.94971914599569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355.84525781211403</v>
      </c>
      <c r="D159" s="238"/>
    </row>
    <row r="160" spans="1:10" x14ac:dyDescent="0.25">
      <c r="A160" s="230" t="s">
        <v>2</v>
      </c>
      <c r="B160" s="230"/>
      <c r="C160" s="239">
        <f>SUM(C158:D159)</f>
        <v>570.79497695810971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7754.0657298241258</v>
      </c>
    </row>
    <row r="179" spans="1:7" x14ac:dyDescent="0.25">
      <c r="A179" s="4"/>
      <c r="B179" s="229" t="s">
        <v>111</v>
      </c>
      <c r="C179" s="229"/>
      <c r="D179" s="17">
        <f>D178+D182</f>
        <v>8219.309673613574</v>
      </c>
    </row>
    <row r="180" spans="1:7" x14ac:dyDescent="0.25">
      <c r="A180" s="4"/>
      <c r="B180" s="229" t="s">
        <v>112</v>
      </c>
      <c r="C180" s="229"/>
      <c r="D180" s="17">
        <f>(D179+D183)/(1-C184)</f>
        <v>10002.735954930982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465.24394378944754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558.09112683836167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760.20793257475464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165.0451432563612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ISSQN!D7</f>
        <v>0.03</v>
      </c>
      <c r="D188" s="36">
        <f>D180*C188</f>
        <v>300.08207864792945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2248.6702251068546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3065.7455043324003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451.64165399338498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570.79497695810971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7754.0657298241258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2248.6702251068546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10002.74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20005.48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E4A6C-8935-4AD3-9523-A0E4FFD28027}">
  <sheetPr>
    <tabColor rgb="FFFFC000"/>
  </sheetPr>
  <dimension ref="A1:J210"/>
  <sheetViews>
    <sheetView topLeftCell="A188" zoomScaleNormal="100" zoomScaleSheetLayoutView="120" workbookViewId="0">
      <selection activeCell="C166" sqref="C166:D16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216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191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6.5</v>
      </c>
      <c r="D89" s="121">
        <f>G108</f>
        <v>123.8811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882.36559999999997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VT!D9</f>
        <v>6.5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195</v>
      </c>
    </row>
    <row r="106" spans="1:8" x14ac:dyDescent="0.25">
      <c r="A106" s="67" t="s">
        <v>51</v>
      </c>
      <c r="B106" s="10" t="s">
        <v>52</v>
      </c>
      <c r="C106" s="238">
        <f>D95</f>
        <v>882.36559999999997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2877.929693432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123.8811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4890.8259369200005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5959.7486934320004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230.96925487104701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18.47754038968376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4.6193850974209401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115.8840023722889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42.645312873002325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2.3176800474457782</v>
      </c>
    </row>
    <row r="121" spans="1:9" x14ac:dyDescent="0.25">
      <c r="A121" s="230" t="s">
        <v>2</v>
      </c>
      <c r="B121" s="230"/>
      <c r="C121" s="28"/>
      <c r="D121" s="46">
        <f>SUM(D115:D120)</f>
        <v>414.91317565088872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6374.6618690828891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59.024646935952674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35.414788161571607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12.244663006863384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1.4387257690638464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0.2479035171310012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88.536970403929004</v>
      </c>
    </row>
    <row r="141" spans="1:10" x14ac:dyDescent="0.25">
      <c r="A141" s="196" t="s">
        <v>79</v>
      </c>
      <c r="B141" s="228"/>
      <c r="C141" s="197"/>
      <c r="D141" s="46">
        <f>SUM(D135:D140)</f>
        <v>196.90769779451153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6374.6618690828891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325.97702739628409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325.97702739628409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196.90769779451153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325.97702739628409</v>
      </c>
      <c r="D159" s="238"/>
    </row>
    <row r="160" spans="1:10" x14ac:dyDescent="0.25">
      <c r="A160" s="230" t="s">
        <v>2</v>
      </c>
      <c r="B160" s="230"/>
      <c r="C160" s="239">
        <f>SUM(C158:D159)</f>
        <v>522.88472519079562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7122.0656388139141</v>
      </c>
    </row>
    <row r="179" spans="1:7" x14ac:dyDescent="0.25">
      <c r="A179" s="4"/>
      <c r="B179" s="229" t="s">
        <v>111</v>
      </c>
      <c r="C179" s="229"/>
      <c r="D179" s="17">
        <f>D178+D182</f>
        <v>7549.3895771427487</v>
      </c>
    </row>
    <row r="180" spans="1:7" x14ac:dyDescent="0.25">
      <c r="A180" s="4"/>
      <c r="B180" s="229" t="s">
        <v>112</v>
      </c>
      <c r="C180" s="229"/>
      <c r="D180" s="17">
        <f>(D179+D183)/(1-C184)</f>
        <v>9401.7412588113621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427.32393832883486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512.60355228799267</v>
      </c>
    </row>
    <row r="184" spans="1:7" x14ac:dyDescent="0.25">
      <c r="A184" s="67" t="s">
        <v>30</v>
      </c>
      <c r="B184" s="10" t="s">
        <v>9</v>
      </c>
      <c r="C184" s="28">
        <f>SUM(C185:C189)</f>
        <v>0.14250000000000002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714.53233566966355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155.12873077038748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ISSQN!D9</f>
        <v>0.05</v>
      </c>
      <c r="D188" s="36">
        <f>D180*C188</f>
        <v>470.0870629405681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2279.6756199974466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2877.929693432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414.91317565088872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522.88472519079562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7122.0656388139141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2279.6756199974466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9401.74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18803.48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8B297-A97F-461F-9532-F15BD4AD9F42}">
  <sheetPr>
    <tabColor rgb="FFFFC000"/>
  </sheetPr>
  <dimension ref="A1:J210"/>
  <sheetViews>
    <sheetView topLeftCell="A179" zoomScaleNormal="100" zoomScaleSheetLayoutView="120" workbookViewId="0">
      <selection activeCell="C166" sqref="C166:D16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243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191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6.5</v>
      </c>
      <c r="D89" s="121">
        <f>G108</f>
        <v>123.8811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882.36559999999997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VT!D9</f>
        <v>6.5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195</v>
      </c>
    </row>
    <row r="106" spans="1:8" x14ac:dyDescent="0.25">
      <c r="A106" s="67" t="s">
        <v>51</v>
      </c>
      <c r="B106" s="10" t="s">
        <v>52</v>
      </c>
      <c r="C106" s="238">
        <f>D95</f>
        <v>882.36559999999997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3110.7455043324003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123.8811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5358.4796428940008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6552.110054332401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253.05420113566916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20.244336090853533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5.0610840227133833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127.40213994535225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46.883987499889635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2.5480427989070451</v>
      </c>
    </row>
    <row r="121" spans="1:9" x14ac:dyDescent="0.25">
      <c r="A121" s="230" t="s">
        <v>2</v>
      </c>
      <c r="B121" s="230"/>
      <c r="C121" s="28"/>
      <c r="D121" s="46">
        <f>SUM(D115:D120)</f>
        <v>455.19379149338499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7007.3038458257861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64.882443016905427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38.929465810143256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13.459862803857032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1.5815095485370696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0.27250626067100275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97.32366452535814</v>
      </c>
    </row>
    <row r="141" spans="1:10" x14ac:dyDescent="0.25">
      <c r="A141" s="196" t="s">
        <v>79</v>
      </c>
      <c r="B141" s="228"/>
      <c r="C141" s="197"/>
      <c r="D141" s="46">
        <f>SUM(D135:D140)</f>
        <v>216.44945196547195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7007.3038458257861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358.32803757063681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358.32803757063681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216.44945196547195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358.32803757063681</v>
      </c>
      <c r="D159" s="238"/>
    </row>
    <row r="160" spans="1:10" x14ac:dyDescent="0.25">
      <c r="A160" s="230" t="s">
        <v>2</v>
      </c>
      <c r="B160" s="230"/>
      <c r="C160" s="239">
        <f>SUM(C158:D159)</f>
        <v>574.77748953610876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7806.6003799021246</v>
      </c>
    </row>
    <row r="179" spans="1:7" x14ac:dyDescent="0.25">
      <c r="A179" s="4"/>
      <c r="B179" s="229" t="s">
        <v>111</v>
      </c>
      <c r="C179" s="229"/>
      <c r="D179" s="17">
        <f>D178+D182</f>
        <v>8274.9964026962516</v>
      </c>
    </row>
    <row r="180" spans="1:7" x14ac:dyDescent="0.25">
      <c r="A180" s="4"/>
      <c r="B180" s="229" t="s">
        <v>112</v>
      </c>
      <c r="C180" s="229"/>
      <c r="D180" s="17">
        <f>(D179+D183)/(1-C184)</f>
        <v>10305.3861905998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468.39602279412748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561.87225574307547</v>
      </c>
    </row>
    <row r="184" spans="1:7" x14ac:dyDescent="0.25">
      <c r="A184" s="67" t="s">
        <v>30</v>
      </c>
      <c r="B184" s="10" t="s">
        <v>9</v>
      </c>
      <c r="C184" s="28">
        <f>SUM(C185:C189)</f>
        <v>0.14250000000000002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783.20935048558476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170.03887214489671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ISSQN!D9</f>
        <v>0.05</v>
      </c>
      <c r="D188" s="36">
        <f>D180*C188</f>
        <v>515.26930952998998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2498.7858106976746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3110.7455043324003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455.19379149338499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574.77748953610876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7806.6003799021246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2498.7858106976746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10305.39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20610.78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7D250-754A-4365-BAA2-D8D7E7C11423}">
  <sheetPr>
    <pageSetUpPr fitToPage="1"/>
  </sheetPr>
  <dimension ref="B1:E11"/>
  <sheetViews>
    <sheetView zoomScaleNormal="100" zoomScaleSheetLayoutView="100" workbookViewId="0">
      <selection activeCell="D16" sqref="D16"/>
    </sheetView>
  </sheetViews>
  <sheetFormatPr defaultColWidth="8.7109375" defaultRowHeight="15" x14ac:dyDescent="0.25"/>
  <cols>
    <col min="1" max="1" width="8.7109375" style="37"/>
    <col min="2" max="2" width="7.5703125" style="37" customWidth="1"/>
    <col min="3" max="3" width="23.42578125" style="37" customWidth="1"/>
    <col min="4" max="4" width="15.140625" style="37" customWidth="1"/>
    <col min="5" max="16384" width="8.7109375" style="37"/>
  </cols>
  <sheetData>
    <row r="1" spans="2:5" ht="15.75" x14ac:dyDescent="0.25">
      <c r="B1" s="100"/>
    </row>
    <row r="2" spans="2:5" ht="33" customHeight="1" x14ac:dyDescent="0.25">
      <c r="B2" s="167" t="s">
        <v>204</v>
      </c>
      <c r="C2" s="167"/>
      <c r="D2" s="167"/>
    </row>
    <row r="3" spans="2:5" ht="31.5" x14ac:dyDescent="0.25">
      <c r="B3" s="77" t="s">
        <v>80</v>
      </c>
      <c r="C3" s="77" t="s">
        <v>192</v>
      </c>
      <c r="D3" s="77" t="s">
        <v>193</v>
      </c>
    </row>
    <row r="4" spans="2:5" x14ac:dyDescent="0.25">
      <c r="B4" s="44">
        <v>1</v>
      </c>
      <c r="C4" s="44" t="s">
        <v>164</v>
      </c>
      <c r="D4" s="127">
        <v>2.5000000000000001E-2</v>
      </c>
    </row>
    <row r="5" spans="2:5" x14ac:dyDescent="0.25">
      <c r="B5" s="44">
        <v>2</v>
      </c>
      <c r="C5" s="44" t="s">
        <v>166</v>
      </c>
      <c r="D5" s="127">
        <v>0.03</v>
      </c>
    </row>
    <row r="6" spans="2:5" x14ac:dyDescent="0.25">
      <c r="B6" s="44">
        <v>3</v>
      </c>
      <c r="C6" s="44" t="s">
        <v>167</v>
      </c>
      <c r="D6" s="127">
        <v>0.03</v>
      </c>
    </row>
    <row r="7" spans="2:5" x14ac:dyDescent="0.25">
      <c r="B7" s="44">
        <v>4</v>
      </c>
      <c r="C7" s="44" t="s">
        <v>168</v>
      </c>
      <c r="D7" s="127">
        <v>0.03</v>
      </c>
    </row>
    <row r="8" spans="2:5" x14ac:dyDescent="0.25">
      <c r="B8" s="44">
        <v>5</v>
      </c>
      <c r="C8" s="44" t="s">
        <v>169</v>
      </c>
      <c r="D8" s="127">
        <v>0.05</v>
      </c>
    </row>
    <row r="9" spans="2:5" x14ac:dyDescent="0.25">
      <c r="B9" s="44">
        <v>6</v>
      </c>
      <c r="C9" s="44" t="s">
        <v>170</v>
      </c>
      <c r="D9" s="127">
        <v>0.05</v>
      </c>
    </row>
    <row r="11" spans="2:5" x14ac:dyDescent="0.25">
      <c r="B11" s="128" t="s">
        <v>214</v>
      </c>
    </row>
  </sheetData>
  <mergeCells count="1">
    <mergeCell ref="B2:D2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FE842-C481-447D-9E39-78228CF5D7BE}">
  <sheetPr>
    <pageSetUpPr fitToPage="1"/>
  </sheetPr>
  <dimension ref="B1:E9"/>
  <sheetViews>
    <sheetView zoomScaleNormal="100" zoomScaleSheetLayoutView="100" workbookViewId="0">
      <selection activeCell="P10" sqref="P10"/>
    </sheetView>
  </sheetViews>
  <sheetFormatPr defaultColWidth="8.7109375" defaultRowHeight="15" x14ac:dyDescent="0.25"/>
  <cols>
    <col min="1" max="1" width="8.7109375" style="37"/>
    <col min="2" max="2" width="7.5703125" style="37" customWidth="1"/>
    <col min="3" max="3" width="23.42578125" style="37" customWidth="1"/>
    <col min="4" max="4" width="15.140625" style="37" customWidth="1"/>
    <col min="5" max="16384" width="8.7109375" style="37"/>
  </cols>
  <sheetData>
    <row r="1" spans="2:5" ht="15.75" x14ac:dyDescent="0.25">
      <c r="B1" s="100"/>
    </row>
    <row r="2" spans="2:5" ht="33" customHeight="1" x14ac:dyDescent="0.25">
      <c r="B2" s="167" t="s">
        <v>194</v>
      </c>
      <c r="C2" s="167"/>
      <c r="D2" s="167"/>
    </row>
    <row r="3" spans="2:5" ht="31.5" x14ac:dyDescent="0.25">
      <c r="B3" s="77" t="s">
        <v>80</v>
      </c>
      <c r="C3" s="77" t="s">
        <v>192</v>
      </c>
      <c r="D3" s="77" t="s">
        <v>137</v>
      </c>
    </row>
    <row r="4" spans="2:5" x14ac:dyDescent="0.25">
      <c r="B4" s="44">
        <v>1</v>
      </c>
      <c r="C4" s="44" t="s">
        <v>164</v>
      </c>
      <c r="D4" s="123">
        <v>6</v>
      </c>
    </row>
    <row r="5" spans="2:5" x14ac:dyDescent="0.25">
      <c r="B5" s="44">
        <v>2</v>
      </c>
      <c r="C5" s="44" t="s">
        <v>166</v>
      </c>
      <c r="D5" s="123">
        <v>5.75</v>
      </c>
    </row>
    <row r="6" spans="2:5" x14ac:dyDescent="0.25">
      <c r="B6" s="44">
        <v>3</v>
      </c>
      <c r="C6" s="44" t="s">
        <v>167</v>
      </c>
      <c r="D6" s="123">
        <v>5.2</v>
      </c>
    </row>
    <row r="7" spans="2:5" x14ac:dyDescent="0.25">
      <c r="B7" s="44">
        <v>4</v>
      </c>
      <c r="C7" s="44" t="s">
        <v>168</v>
      </c>
      <c r="D7" s="123">
        <v>5</v>
      </c>
    </row>
    <row r="8" spans="2:5" x14ac:dyDescent="0.25">
      <c r="B8" s="44">
        <v>5</v>
      </c>
      <c r="C8" s="44" t="s">
        <v>169</v>
      </c>
      <c r="D8" s="123">
        <v>0</v>
      </c>
    </row>
    <row r="9" spans="2:5" x14ac:dyDescent="0.25">
      <c r="B9" s="44">
        <v>6</v>
      </c>
      <c r="C9" s="44" t="s">
        <v>170</v>
      </c>
      <c r="D9" s="123">
        <v>6.5</v>
      </c>
    </row>
  </sheetData>
  <mergeCells count="1">
    <mergeCell ref="B2:D2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EFBEB-749F-4622-A8D8-A770C69699D7}">
  <sheetPr>
    <pageSetUpPr fitToPage="1"/>
  </sheetPr>
  <dimension ref="B1:E8"/>
  <sheetViews>
    <sheetView zoomScaleNormal="100" zoomScaleSheetLayoutView="100" workbookViewId="0">
      <selection activeCell="E13" sqref="E13"/>
    </sheetView>
  </sheetViews>
  <sheetFormatPr defaultColWidth="8.7109375" defaultRowHeight="15" x14ac:dyDescent="0.25"/>
  <cols>
    <col min="1" max="1" width="8.7109375" style="37"/>
    <col min="2" max="2" width="7.5703125" style="37" customWidth="1"/>
    <col min="3" max="3" width="30" style="37" customWidth="1"/>
    <col min="4" max="4" width="15.140625" style="37" customWidth="1"/>
    <col min="5" max="5" width="49.5703125" style="37" customWidth="1"/>
    <col min="6" max="16384" width="8.7109375" style="37"/>
  </cols>
  <sheetData>
    <row r="1" spans="2:5" ht="15.75" x14ac:dyDescent="0.25">
      <c r="B1" s="100"/>
    </row>
    <row r="2" spans="2:5" ht="17.25" x14ac:dyDescent="0.25">
      <c r="B2" s="171" t="s">
        <v>200</v>
      </c>
      <c r="C2" s="172"/>
      <c r="D2" s="172"/>
      <c r="E2" s="173"/>
    </row>
    <row r="3" spans="2:5" ht="100.5" customHeight="1" x14ac:dyDescent="0.25">
      <c r="B3" s="168" t="s">
        <v>206</v>
      </c>
      <c r="C3" s="169"/>
      <c r="D3" s="169"/>
      <c r="E3" s="170"/>
    </row>
    <row r="4" spans="2:5" ht="17.25" x14ac:dyDescent="0.25">
      <c r="B4" s="124" t="s">
        <v>195</v>
      </c>
      <c r="C4" s="124" t="s">
        <v>196</v>
      </c>
      <c r="D4" s="124" t="s">
        <v>197</v>
      </c>
      <c r="E4" s="124" t="s">
        <v>198</v>
      </c>
    </row>
    <row r="5" spans="2:5" ht="29.25" customHeight="1" x14ac:dyDescent="0.25">
      <c r="B5" s="44">
        <v>1</v>
      </c>
      <c r="C5" s="44" t="s">
        <v>205</v>
      </c>
      <c r="D5" s="123">
        <v>2370.63</v>
      </c>
      <c r="E5" s="105" t="s">
        <v>207</v>
      </c>
    </row>
    <row r="6" spans="2:5" ht="30" customHeight="1" x14ac:dyDescent="0.25">
      <c r="B6" s="44">
        <v>2</v>
      </c>
      <c r="C6" s="44" t="s">
        <v>199</v>
      </c>
      <c r="D6" s="123">
        <v>52.09</v>
      </c>
      <c r="E6" s="105" t="s">
        <v>218</v>
      </c>
    </row>
    <row r="7" spans="2:5" ht="30" customHeight="1" x14ac:dyDescent="0.25">
      <c r="B7" s="44">
        <v>3</v>
      </c>
      <c r="C7" s="44" t="s">
        <v>208</v>
      </c>
      <c r="D7" s="123">
        <v>120.52</v>
      </c>
      <c r="E7" s="105" t="s">
        <v>219</v>
      </c>
    </row>
    <row r="8" spans="2:5" ht="30" customHeight="1" x14ac:dyDescent="0.25">
      <c r="B8" s="44">
        <v>4</v>
      </c>
      <c r="C8" s="44" t="s">
        <v>210</v>
      </c>
      <c r="D8" s="123">
        <v>365</v>
      </c>
      <c r="E8" s="105" t="s">
        <v>220</v>
      </c>
    </row>
  </sheetData>
  <mergeCells count="2">
    <mergeCell ref="B3:E3"/>
    <mergeCell ref="B2:E2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15399-9F43-4414-B423-9A1535EBDEED}">
  <dimension ref="A1:AH86"/>
  <sheetViews>
    <sheetView topLeftCell="A29" workbookViewId="0">
      <selection activeCell="F52" sqref="F52"/>
    </sheetView>
  </sheetViews>
  <sheetFormatPr defaultRowHeight="15" x14ac:dyDescent="0.25"/>
  <cols>
    <col min="2" max="2" width="11" customWidth="1"/>
    <col min="3" max="3" width="40.140625" bestFit="1" customWidth="1"/>
    <col min="4" max="4" width="13.7109375" bestFit="1" customWidth="1"/>
    <col min="5" max="5" width="15.140625" customWidth="1"/>
    <col min="6" max="6" width="13.42578125" customWidth="1"/>
    <col min="7" max="7" width="13.28515625" customWidth="1"/>
    <col min="8" max="8" width="20.140625" customWidth="1"/>
    <col min="9" max="9" width="18.42578125" customWidth="1"/>
    <col min="10" max="10" width="18.7109375" customWidth="1"/>
  </cols>
  <sheetData>
    <row r="1" spans="1:33" ht="15.75" x14ac:dyDescent="0.25">
      <c r="A1" s="37"/>
      <c r="B1" s="100" t="str">
        <f>Proposta_Global!A1</f>
        <v>PREGÃO ELETRÔNICO Nº XX/2025-SR/PR/PR (UG 200364)</v>
      </c>
      <c r="C1" s="37"/>
      <c r="D1" s="37"/>
      <c r="E1" s="37"/>
      <c r="F1" s="37"/>
      <c r="G1" s="37"/>
      <c r="H1" s="37"/>
      <c r="I1" s="37"/>
      <c r="J1" s="37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</row>
    <row r="2" spans="1:33" ht="15.75" x14ac:dyDescent="0.25">
      <c r="A2" s="37"/>
      <c r="B2" s="100" t="str">
        <f>Proposta_Global!A2</f>
        <v>PROCESSO ADMINISTRATIVO Nº 08385.013253/2024-63</v>
      </c>
      <c r="C2" s="37"/>
      <c r="D2" s="37"/>
      <c r="E2" s="37"/>
      <c r="F2" s="37"/>
      <c r="G2" s="37"/>
      <c r="H2" s="37"/>
      <c r="I2" s="37"/>
      <c r="J2" s="37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</row>
    <row r="3" spans="1:33" ht="15.75" x14ac:dyDescent="0.25">
      <c r="A3" s="37"/>
      <c r="B3" s="100"/>
      <c r="C3" s="37"/>
      <c r="D3" s="37"/>
      <c r="E3" s="37"/>
      <c r="F3" s="37"/>
      <c r="G3" s="37"/>
      <c r="H3" s="37"/>
      <c r="I3" s="37"/>
      <c r="J3" s="37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</row>
    <row r="4" spans="1:33" ht="26.25" x14ac:dyDescent="0.25">
      <c r="A4" s="37"/>
      <c r="B4" s="191" t="s">
        <v>244</v>
      </c>
      <c r="C4" s="191"/>
      <c r="D4" s="191"/>
      <c r="E4" s="191"/>
      <c r="F4" s="191"/>
      <c r="G4" s="191"/>
      <c r="H4" s="191"/>
      <c r="I4" s="191"/>
      <c r="J4" s="191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</row>
    <row r="5" spans="1:33" ht="15.75" x14ac:dyDescent="0.25">
      <c r="A5" s="37"/>
      <c r="B5" s="75" t="s">
        <v>245</v>
      </c>
      <c r="C5" s="150" t="s">
        <v>246</v>
      </c>
      <c r="D5" s="192" t="s">
        <v>247</v>
      </c>
      <c r="E5" s="193"/>
      <c r="F5" s="193"/>
      <c r="G5" s="194"/>
      <c r="H5" s="192" t="s">
        <v>292</v>
      </c>
      <c r="I5" s="193"/>
      <c r="J5" s="19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</row>
    <row r="6" spans="1:33" ht="15.75" x14ac:dyDescent="0.25">
      <c r="A6" s="37"/>
      <c r="B6" s="149">
        <v>1</v>
      </c>
      <c r="C6" s="44">
        <v>29</v>
      </c>
      <c r="D6" s="178">
        <v>58</v>
      </c>
      <c r="E6" s="195"/>
      <c r="F6" s="195"/>
      <c r="G6" s="179"/>
      <c r="H6" s="178">
        <v>10</v>
      </c>
      <c r="I6" s="195"/>
      <c r="J6" s="179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</row>
    <row r="7" spans="1:33" ht="15.75" x14ac:dyDescent="0.25">
      <c r="A7" s="37"/>
      <c r="B7" s="152"/>
      <c r="C7" s="37"/>
      <c r="D7" s="37"/>
      <c r="E7" s="37"/>
      <c r="F7" s="37"/>
      <c r="G7" s="37"/>
      <c r="H7" s="37"/>
      <c r="I7" s="37"/>
      <c r="J7" s="37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</row>
    <row r="8" spans="1:33" ht="15.75" x14ac:dyDescent="0.25">
      <c r="A8" s="37"/>
      <c r="B8" s="100"/>
      <c r="C8" s="37"/>
      <c r="D8" s="37"/>
      <c r="E8" s="37"/>
      <c r="F8" s="37"/>
      <c r="G8" s="37"/>
      <c r="H8" s="37"/>
      <c r="I8" s="37"/>
      <c r="J8" s="37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</row>
    <row r="9" spans="1:33" ht="26.25" x14ac:dyDescent="0.25">
      <c r="A9" s="37"/>
      <c r="B9" s="187" t="s">
        <v>248</v>
      </c>
      <c r="C9" s="188"/>
      <c r="D9" s="188"/>
      <c r="E9" s="188"/>
      <c r="F9" s="188"/>
      <c r="G9" s="188"/>
      <c r="H9" s="188"/>
      <c r="I9" s="188"/>
      <c r="J9" s="189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</row>
    <row r="10" spans="1:33" ht="47.25" x14ac:dyDescent="0.25">
      <c r="A10" s="37"/>
      <c r="B10" s="77" t="s">
        <v>80</v>
      </c>
      <c r="C10" s="78" t="s">
        <v>81</v>
      </c>
      <c r="D10" s="78" t="s">
        <v>255</v>
      </c>
      <c r="E10" s="176" t="s">
        <v>251</v>
      </c>
      <c r="F10" s="177"/>
      <c r="G10" s="176" t="s">
        <v>178</v>
      </c>
      <c r="H10" s="177"/>
      <c r="I10" s="77" t="s">
        <v>249</v>
      </c>
      <c r="J10" s="77" t="s">
        <v>250</v>
      </c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</row>
    <row r="11" spans="1:33" x14ac:dyDescent="0.25">
      <c r="A11" s="37"/>
      <c r="B11" s="44">
        <v>1</v>
      </c>
      <c r="C11" s="79" t="s">
        <v>263</v>
      </c>
      <c r="D11" s="79" t="s">
        <v>256</v>
      </c>
      <c r="E11" s="178">
        <v>4</v>
      </c>
      <c r="F11" s="179"/>
      <c r="G11" s="174">
        <v>98.3</v>
      </c>
      <c r="H11" s="175"/>
      <c r="I11" s="104">
        <f t="shared" ref="I11:I20" si="0">$D$6</f>
        <v>58</v>
      </c>
      <c r="J11" s="43">
        <f>E11*G11*I11</f>
        <v>22805.599999999999</v>
      </c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</row>
    <row r="12" spans="1:33" x14ac:dyDescent="0.25">
      <c r="A12" s="37"/>
      <c r="B12" s="44">
        <v>2</v>
      </c>
      <c r="C12" s="79" t="s">
        <v>264</v>
      </c>
      <c r="D12" s="79" t="s">
        <v>256</v>
      </c>
      <c r="E12" s="178">
        <v>4</v>
      </c>
      <c r="F12" s="179"/>
      <c r="G12" s="174">
        <v>40.15</v>
      </c>
      <c r="H12" s="175"/>
      <c r="I12" s="104">
        <f t="shared" si="0"/>
        <v>58</v>
      </c>
      <c r="J12" s="43">
        <f t="shared" ref="J12:J20" si="1">E12*G12*I12</f>
        <v>9314.7999999999993</v>
      </c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</row>
    <row r="13" spans="1:33" x14ac:dyDescent="0.25">
      <c r="A13" s="37"/>
      <c r="B13" s="44">
        <v>3</v>
      </c>
      <c r="C13" s="79" t="s">
        <v>271</v>
      </c>
      <c r="D13" s="79" t="s">
        <v>256</v>
      </c>
      <c r="E13" s="178">
        <v>4</v>
      </c>
      <c r="F13" s="179"/>
      <c r="G13" s="174">
        <v>24.5</v>
      </c>
      <c r="H13" s="175"/>
      <c r="I13" s="104">
        <f t="shared" si="0"/>
        <v>58</v>
      </c>
      <c r="J13" s="43">
        <f t="shared" si="1"/>
        <v>5684</v>
      </c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</row>
    <row r="14" spans="1:33" x14ac:dyDescent="0.25">
      <c r="A14" s="37"/>
      <c r="B14" s="44">
        <v>4</v>
      </c>
      <c r="C14" s="79" t="s">
        <v>265</v>
      </c>
      <c r="D14" s="79" t="s">
        <v>256</v>
      </c>
      <c r="E14" s="178">
        <v>1</v>
      </c>
      <c r="F14" s="179"/>
      <c r="G14" s="174">
        <v>37.93</v>
      </c>
      <c r="H14" s="175"/>
      <c r="I14" s="104">
        <f t="shared" si="0"/>
        <v>58</v>
      </c>
      <c r="J14" s="43">
        <f t="shared" si="1"/>
        <v>2199.94</v>
      </c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</row>
    <row r="15" spans="1:33" x14ac:dyDescent="0.25">
      <c r="A15" s="37"/>
      <c r="B15" s="44">
        <v>5</v>
      </c>
      <c r="C15" s="79" t="s">
        <v>272</v>
      </c>
      <c r="D15" s="79" t="s">
        <v>256</v>
      </c>
      <c r="E15" s="178">
        <v>1</v>
      </c>
      <c r="F15" s="179"/>
      <c r="G15" s="174">
        <v>262.94</v>
      </c>
      <c r="H15" s="175"/>
      <c r="I15" s="104">
        <f t="shared" si="0"/>
        <v>58</v>
      </c>
      <c r="J15" s="43">
        <f t="shared" si="1"/>
        <v>15250.52</v>
      </c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</row>
    <row r="16" spans="1:33" x14ac:dyDescent="0.25">
      <c r="A16" s="37"/>
      <c r="B16" s="44">
        <v>6</v>
      </c>
      <c r="C16" s="79" t="s">
        <v>266</v>
      </c>
      <c r="D16" s="79" t="s">
        <v>256</v>
      </c>
      <c r="E16" s="178">
        <v>8</v>
      </c>
      <c r="F16" s="179"/>
      <c r="G16" s="174">
        <v>6.99</v>
      </c>
      <c r="H16" s="175"/>
      <c r="I16" s="104">
        <f t="shared" si="0"/>
        <v>58</v>
      </c>
      <c r="J16" s="43">
        <f t="shared" si="1"/>
        <v>3243.36</v>
      </c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</row>
    <row r="17" spans="1:33" x14ac:dyDescent="0.25">
      <c r="A17" s="37"/>
      <c r="B17" s="44">
        <v>7</v>
      </c>
      <c r="C17" s="79" t="s">
        <v>267</v>
      </c>
      <c r="D17" s="79" t="s">
        <v>256</v>
      </c>
      <c r="E17" s="178">
        <v>1</v>
      </c>
      <c r="F17" s="179"/>
      <c r="G17" s="174">
        <v>204.25</v>
      </c>
      <c r="H17" s="175"/>
      <c r="I17" s="104">
        <f t="shared" si="0"/>
        <v>58</v>
      </c>
      <c r="J17" s="43">
        <f t="shared" si="1"/>
        <v>11846.5</v>
      </c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</row>
    <row r="18" spans="1:33" x14ac:dyDescent="0.25">
      <c r="A18" s="37"/>
      <c r="B18" s="44">
        <v>8</v>
      </c>
      <c r="C18" s="79" t="s">
        <v>268</v>
      </c>
      <c r="D18" s="79" t="s">
        <v>256</v>
      </c>
      <c r="E18" s="178">
        <v>2</v>
      </c>
      <c r="F18" s="179"/>
      <c r="G18" s="174">
        <v>17.940000000000001</v>
      </c>
      <c r="H18" s="175"/>
      <c r="I18" s="104">
        <f t="shared" si="0"/>
        <v>58</v>
      </c>
      <c r="J18" s="43">
        <f t="shared" si="1"/>
        <v>2081.04</v>
      </c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</row>
    <row r="19" spans="1:33" x14ac:dyDescent="0.25">
      <c r="A19" s="37"/>
      <c r="B19" s="44">
        <v>9</v>
      </c>
      <c r="C19" s="79" t="s">
        <v>269</v>
      </c>
      <c r="D19" s="79" t="s">
        <v>256</v>
      </c>
      <c r="E19" s="178">
        <v>1</v>
      </c>
      <c r="F19" s="179"/>
      <c r="G19" s="174">
        <v>26.72</v>
      </c>
      <c r="H19" s="175"/>
      <c r="I19" s="104">
        <f t="shared" si="0"/>
        <v>58</v>
      </c>
      <c r="J19" s="43">
        <f t="shared" si="1"/>
        <v>1549.76</v>
      </c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</row>
    <row r="20" spans="1:33" x14ac:dyDescent="0.25">
      <c r="A20" s="37"/>
      <c r="B20" s="44">
        <v>10</v>
      </c>
      <c r="C20" s="79" t="s">
        <v>270</v>
      </c>
      <c r="D20" s="79" t="s">
        <v>256</v>
      </c>
      <c r="E20" s="178">
        <v>1</v>
      </c>
      <c r="F20" s="179"/>
      <c r="G20" s="174">
        <v>4.8600000000000003</v>
      </c>
      <c r="H20" s="175"/>
      <c r="I20" s="104">
        <f t="shared" si="0"/>
        <v>58</v>
      </c>
      <c r="J20" s="43">
        <f t="shared" si="1"/>
        <v>281.88</v>
      </c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</row>
    <row r="21" spans="1:33" ht="15.75" x14ac:dyDescent="0.25">
      <c r="A21" s="37"/>
      <c r="B21" s="183" t="s">
        <v>7</v>
      </c>
      <c r="C21" s="190"/>
      <c r="D21" s="130"/>
      <c r="E21" s="183"/>
      <c r="F21" s="184"/>
      <c r="G21" s="185">
        <f>SUM(G11:G20)</f>
        <v>724.58</v>
      </c>
      <c r="H21" s="186"/>
      <c r="I21" s="151"/>
      <c r="J21" s="76">
        <f>SUM(J11:J20)</f>
        <v>74257.399999999994</v>
      </c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</row>
    <row r="22" spans="1:33" x14ac:dyDescent="0.25">
      <c r="A22" s="37"/>
      <c r="B22" s="37"/>
      <c r="C22" s="38"/>
      <c r="D22" s="38"/>
      <c r="E22" s="37"/>
      <c r="F22" s="37"/>
      <c r="G22" s="37"/>
      <c r="H22" s="37"/>
      <c r="I22" s="37"/>
      <c r="J22" s="37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</row>
    <row r="23" spans="1:33" ht="17.25" x14ac:dyDescent="0.25">
      <c r="A23" s="37"/>
      <c r="B23" s="180" t="s">
        <v>252</v>
      </c>
      <c r="C23" s="181"/>
      <c r="D23" s="181"/>
      <c r="E23" s="181"/>
      <c r="F23" s="181"/>
      <c r="G23" s="181"/>
      <c r="H23" s="181"/>
      <c r="I23" s="182"/>
      <c r="J23" s="96">
        <f>J21</f>
        <v>74257.399999999994</v>
      </c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</row>
    <row r="24" spans="1:33" ht="17.25" x14ac:dyDescent="0.25">
      <c r="A24" s="37"/>
      <c r="B24" s="180" t="s">
        <v>253</v>
      </c>
      <c r="C24" s="181"/>
      <c r="D24" s="181"/>
      <c r="E24" s="181"/>
      <c r="F24" s="181"/>
      <c r="G24" s="181"/>
      <c r="H24" s="181"/>
      <c r="I24" s="182"/>
      <c r="J24" s="96">
        <f>J23/$D$6</f>
        <v>1280.3</v>
      </c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</row>
    <row r="25" spans="1:33" ht="17.25" x14ac:dyDescent="0.25">
      <c r="A25" s="37"/>
      <c r="B25" s="180" t="s">
        <v>254</v>
      </c>
      <c r="C25" s="181"/>
      <c r="D25" s="181"/>
      <c r="E25" s="181"/>
      <c r="F25" s="181"/>
      <c r="G25" s="181"/>
      <c r="H25" s="181"/>
      <c r="I25" s="182"/>
      <c r="J25" s="96">
        <f>J24/12</f>
        <v>106.69166666666666</v>
      </c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</row>
    <row r="26" spans="1:33" x14ac:dyDescent="0.25">
      <c r="A26" s="37"/>
      <c r="B26" s="37"/>
      <c r="C26" s="38"/>
      <c r="D26" s="38"/>
      <c r="E26" s="37"/>
      <c r="F26" s="37"/>
      <c r="G26" s="37"/>
      <c r="H26" s="37"/>
      <c r="I26" s="37"/>
      <c r="J26" s="37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</row>
    <row r="27" spans="1:33" x14ac:dyDescent="0.25">
      <c r="A27" s="37"/>
      <c r="B27" s="37"/>
      <c r="C27" s="38"/>
      <c r="D27" s="38"/>
      <c r="E27" s="37"/>
      <c r="F27" s="37"/>
      <c r="G27" s="37"/>
      <c r="H27" s="37"/>
      <c r="I27" s="37"/>
      <c r="J27" s="37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</row>
    <row r="28" spans="1:33" ht="26.25" x14ac:dyDescent="0.25">
      <c r="A28" s="37"/>
      <c r="B28" s="187" t="s">
        <v>224</v>
      </c>
      <c r="C28" s="188"/>
      <c r="D28" s="188"/>
      <c r="E28" s="188"/>
      <c r="F28" s="188"/>
      <c r="G28" s="188"/>
      <c r="H28" s="188"/>
      <c r="I28" s="188"/>
      <c r="J28" s="189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</row>
    <row r="29" spans="1:33" ht="47.25" x14ac:dyDescent="0.25">
      <c r="A29" s="37"/>
      <c r="B29" s="77" t="s">
        <v>80</v>
      </c>
      <c r="C29" s="78" t="s">
        <v>81</v>
      </c>
      <c r="D29" s="78" t="s">
        <v>255</v>
      </c>
      <c r="E29" s="77" t="s">
        <v>251</v>
      </c>
      <c r="F29" s="77" t="s">
        <v>178</v>
      </c>
      <c r="G29" s="77" t="s">
        <v>289</v>
      </c>
      <c r="H29" s="77" t="s">
        <v>291</v>
      </c>
      <c r="I29" s="77" t="s">
        <v>290</v>
      </c>
      <c r="J29" s="77" t="s">
        <v>293</v>
      </c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</row>
    <row r="30" spans="1:33" x14ac:dyDescent="0.25">
      <c r="A30" s="37"/>
      <c r="B30" s="44">
        <v>1</v>
      </c>
      <c r="C30" s="79" t="s">
        <v>281</v>
      </c>
      <c r="D30" s="79" t="s">
        <v>275</v>
      </c>
      <c r="E30" s="44">
        <v>1</v>
      </c>
      <c r="F30" s="43">
        <v>5513.22</v>
      </c>
      <c r="G30" s="44">
        <v>120</v>
      </c>
      <c r="H30" s="43">
        <f>E30*(F30/G30)</f>
        <v>45.9435</v>
      </c>
      <c r="I30" s="104">
        <f>$C$6</f>
        <v>29</v>
      </c>
      <c r="J30" s="43">
        <f>H30*I30*12</f>
        <v>15988.338</v>
      </c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</row>
    <row r="31" spans="1:33" x14ac:dyDescent="0.25">
      <c r="A31" s="134"/>
      <c r="B31" s="44">
        <v>2</v>
      </c>
      <c r="C31" s="79" t="s">
        <v>282</v>
      </c>
      <c r="D31" s="79" t="s">
        <v>275</v>
      </c>
      <c r="E31" s="44">
        <v>2</v>
      </c>
      <c r="F31" s="43">
        <v>98</v>
      </c>
      <c r="G31" s="44">
        <v>6</v>
      </c>
      <c r="H31" s="43">
        <f>E31*(F31/G31)</f>
        <v>32.666666666666664</v>
      </c>
      <c r="I31" s="104">
        <f>$C$6</f>
        <v>29</v>
      </c>
      <c r="J31" s="43">
        <f>H31*I31*12</f>
        <v>11368</v>
      </c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</row>
    <row r="32" spans="1:33" x14ac:dyDescent="0.25">
      <c r="A32" s="134"/>
      <c r="B32" s="44">
        <v>3</v>
      </c>
      <c r="C32" s="79" t="s">
        <v>280</v>
      </c>
      <c r="D32" s="79" t="s">
        <v>275</v>
      </c>
      <c r="E32" s="44">
        <v>1</v>
      </c>
      <c r="F32" s="43">
        <v>85.1</v>
      </c>
      <c r="G32" s="44">
        <v>12</v>
      </c>
      <c r="H32" s="43">
        <f>E32*(F32/G32)</f>
        <v>7.0916666666666659</v>
      </c>
      <c r="I32" s="104">
        <f>$C$6</f>
        <v>29</v>
      </c>
      <c r="J32" s="43">
        <f>H32*I32*12</f>
        <v>2467.8999999999996</v>
      </c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</row>
    <row r="33" spans="1:33" x14ac:dyDescent="0.25">
      <c r="A33" s="134"/>
      <c r="B33" s="44">
        <v>4</v>
      </c>
      <c r="C33" s="79" t="s">
        <v>278</v>
      </c>
      <c r="D33" s="79" t="s">
        <v>256</v>
      </c>
      <c r="E33" s="44">
        <v>1</v>
      </c>
      <c r="F33" s="43">
        <v>2028.87</v>
      </c>
      <c r="G33" s="44">
        <v>60</v>
      </c>
      <c r="H33" s="43">
        <f>E33*(F33/G33)</f>
        <v>33.814499999999995</v>
      </c>
      <c r="I33" s="104">
        <f>$D$6</f>
        <v>58</v>
      </c>
      <c r="J33" s="43">
        <f>H33*I33*12</f>
        <v>23534.891999999996</v>
      </c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</row>
    <row r="34" spans="1:33" x14ac:dyDescent="0.25">
      <c r="A34" s="134"/>
      <c r="B34" s="44">
        <v>5</v>
      </c>
      <c r="C34" s="79" t="s">
        <v>279</v>
      </c>
      <c r="D34" s="79" t="s">
        <v>256</v>
      </c>
      <c r="E34" s="44">
        <v>1</v>
      </c>
      <c r="F34" s="43">
        <v>387.25</v>
      </c>
      <c r="G34" s="44">
        <v>24</v>
      </c>
      <c r="H34" s="43">
        <f>E34*(F34/G34)</f>
        <v>16.135416666666668</v>
      </c>
      <c r="I34" s="104">
        <f>$D$6</f>
        <v>58</v>
      </c>
      <c r="J34" s="43">
        <f>H34*I34*12</f>
        <v>11230.25</v>
      </c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</row>
    <row r="35" spans="1:33" ht="15.75" x14ac:dyDescent="0.25">
      <c r="A35" s="134"/>
      <c r="B35" s="183" t="s">
        <v>7</v>
      </c>
      <c r="C35" s="190"/>
      <c r="D35" s="130"/>
      <c r="E35" s="75"/>
      <c r="F35" s="76">
        <f>SUM(F30:F34)</f>
        <v>8112.4400000000005</v>
      </c>
      <c r="G35" s="75"/>
      <c r="H35" s="75"/>
      <c r="I35" s="151"/>
      <c r="J35" s="76">
        <f>SUM(J30:J34)</f>
        <v>64589.37999999999</v>
      </c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</row>
    <row r="36" spans="1:33" x14ac:dyDescent="0.25">
      <c r="A36" s="134"/>
      <c r="B36" s="37"/>
      <c r="C36" s="38"/>
      <c r="D36" s="38"/>
      <c r="E36" s="37"/>
      <c r="F36" s="37"/>
      <c r="G36" s="37"/>
      <c r="H36" s="37"/>
      <c r="I36" s="37"/>
      <c r="J36" s="37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</row>
    <row r="37" spans="1:33" ht="17.25" x14ac:dyDescent="0.25">
      <c r="A37" s="134"/>
      <c r="B37" s="180" t="s">
        <v>257</v>
      </c>
      <c r="C37" s="181"/>
      <c r="D37" s="181"/>
      <c r="E37" s="181"/>
      <c r="F37" s="181"/>
      <c r="G37" s="181"/>
      <c r="H37" s="181"/>
      <c r="I37" s="182"/>
      <c r="J37" s="96">
        <f>J35</f>
        <v>64589.37999999999</v>
      </c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</row>
    <row r="38" spans="1:33" ht="17.25" x14ac:dyDescent="0.25">
      <c r="A38" s="134"/>
      <c r="B38" s="180" t="s">
        <v>258</v>
      </c>
      <c r="C38" s="181"/>
      <c r="D38" s="181"/>
      <c r="E38" s="181"/>
      <c r="F38" s="181"/>
      <c r="G38" s="181"/>
      <c r="H38" s="181"/>
      <c r="I38" s="182"/>
      <c r="J38" s="96">
        <f>J37/$D$6</f>
        <v>1113.6099999999999</v>
      </c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</row>
    <row r="39" spans="1:33" ht="17.25" x14ac:dyDescent="0.25">
      <c r="A39" s="134"/>
      <c r="B39" s="180" t="s">
        <v>259</v>
      </c>
      <c r="C39" s="181"/>
      <c r="D39" s="181"/>
      <c r="E39" s="181"/>
      <c r="F39" s="181"/>
      <c r="G39" s="181"/>
      <c r="H39" s="181"/>
      <c r="I39" s="182"/>
      <c r="J39" s="96">
        <f>J38/12</f>
        <v>92.80083333333333</v>
      </c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</row>
    <row r="40" spans="1:33" x14ac:dyDescent="0.25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</row>
    <row r="41" spans="1:33" x14ac:dyDescent="0.25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</row>
    <row r="42" spans="1:33" ht="26.25" x14ac:dyDescent="0.25">
      <c r="A42" s="134"/>
      <c r="B42" s="187" t="s">
        <v>179</v>
      </c>
      <c r="C42" s="188"/>
      <c r="D42" s="188"/>
      <c r="E42" s="188"/>
      <c r="F42" s="188"/>
      <c r="G42" s="188"/>
      <c r="H42" s="188"/>
      <c r="I42" s="188"/>
      <c r="J42" s="189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</row>
    <row r="43" spans="1:33" ht="47.25" x14ac:dyDescent="0.25">
      <c r="B43" s="77" t="s">
        <v>80</v>
      </c>
      <c r="C43" s="78" t="s">
        <v>81</v>
      </c>
      <c r="D43" s="78" t="s">
        <v>255</v>
      </c>
      <c r="E43" s="77" t="s">
        <v>251</v>
      </c>
      <c r="F43" s="77" t="s">
        <v>178</v>
      </c>
      <c r="G43" s="77" t="s">
        <v>289</v>
      </c>
      <c r="H43" s="77" t="s">
        <v>291</v>
      </c>
      <c r="I43" s="77" t="s">
        <v>290</v>
      </c>
      <c r="J43" s="77" t="s">
        <v>293</v>
      </c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</row>
    <row r="44" spans="1:33" x14ac:dyDescent="0.25">
      <c r="A44" s="134"/>
      <c r="B44" s="44">
        <v>1</v>
      </c>
      <c r="C44" s="79" t="s">
        <v>273</v>
      </c>
      <c r="D44" s="79" t="s">
        <v>286</v>
      </c>
      <c r="E44" s="44">
        <v>3</v>
      </c>
      <c r="F44" s="43">
        <v>22.21</v>
      </c>
      <c r="G44" s="44">
        <v>12</v>
      </c>
      <c r="H44" s="43">
        <f>E44*(F44/G44)</f>
        <v>5.5525000000000002</v>
      </c>
      <c r="I44" s="104">
        <f>$H$6</f>
        <v>10</v>
      </c>
      <c r="J44" s="43">
        <f t="shared" ref="J44:J53" si="2">H44*I44*12</f>
        <v>666.30000000000007</v>
      </c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</row>
    <row r="45" spans="1:33" x14ac:dyDescent="0.25">
      <c r="A45" s="134"/>
      <c r="B45" s="44">
        <v>2</v>
      </c>
      <c r="C45" s="79" t="s">
        <v>274</v>
      </c>
      <c r="D45" s="79" t="s">
        <v>275</v>
      </c>
      <c r="E45" s="44">
        <v>1</v>
      </c>
      <c r="F45" s="43">
        <v>27.16</v>
      </c>
      <c r="G45" s="44">
        <v>24</v>
      </c>
      <c r="H45" s="43">
        <f>E45*(F45/G45)</f>
        <v>1.1316666666666666</v>
      </c>
      <c r="I45" s="104">
        <f>$C$6</f>
        <v>29</v>
      </c>
      <c r="J45" s="43">
        <f t="shared" si="2"/>
        <v>393.81999999999994</v>
      </c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</row>
    <row r="46" spans="1:33" x14ac:dyDescent="0.25">
      <c r="A46" s="134"/>
      <c r="B46" s="44">
        <v>3</v>
      </c>
      <c r="C46" s="79" t="s">
        <v>283</v>
      </c>
      <c r="D46" s="79" t="s">
        <v>275</v>
      </c>
      <c r="E46" s="44">
        <v>1</v>
      </c>
      <c r="F46" s="43">
        <v>15.27</v>
      </c>
      <c r="G46" s="44">
        <v>36</v>
      </c>
      <c r="H46" s="43">
        <f t="shared" ref="H46:H53" si="3">E46*(F46/G46)</f>
        <v>0.42416666666666664</v>
      </c>
      <c r="I46" s="104">
        <f>$C$6</f>
        <v>29</v>
      </c>
      <c r="J46" s="43">
        <f t="shared" si="2"/>
        <v>147.61000000000001</v>
      </c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</row>
    <row r="47" spans="1:33" x14ac:dyDescent="0.25">
      <c r="A47" s="134"/>
      <c r="B47" s="44">
        <v>4</v>
      </c>
      <c r="C47" s="79" t="s">
        <v>276</v>
      </c>
      <c r="D47" s="79" t="s">
        <v>256</v>
      </c>
      <c r="E47" s="44">
        <v>1</v>
      </c>
      <c r="F47" s="43">
        <v>11.81</v>
      </c>
      <c r="G47" s="44">
        <v>24</v>
      </c>
      <c r="H47" s="43">
        <f t="shared" si="3"/>
        <v>0.49208333333333337</v>
      </c>
      <c r="I47" s="104">
        <f>$D$6</f>
        <v>58</v>
      </c>
      <c r="J47" s="43">
        <f t="shared" si="2"/>
        <v>342.49</v>
      </c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</row>
    <row r="48" spans="1:33" x14ac:dyDescent="0.25">
      <c r="A48" s="134"/>
      <c r="B48" s="44">
        <v>5</v>
      </c>
      <c r="C48" s="79" t="s">
        <v>287</v>
      </c>
      <c r="D48" s="79" t="s">
        <v>275</v>
      </c>
      <c r="E48" s="44">
        <v>1</v>
      </c>
      <c r="F48" s="43">
        <v>81.849999999999994</v>
      </c>
      <c r="G48" s="44">
        <v>24</v>
      </c>
      <c r="H48" s="43">
        <f t="shared" si="3"/>
        <v>3.4104166666666664</v>
      </c>
      <c r="I48" s="104">
        <f>$C$6</f>
        <v>29</v>
      </c>
      <c r="J48" s="43">
        <f t="shared" si="2"/>
        <v>1186.8249999999998</v>
      </c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</row>
    <row r="49" spans="1:33" x14ac:dyDescent="0.25">
      <c r="A49" s="134"/>
      <c r="B49" s="44">
        <v>6</v>
      </c>
      <c r="C49" s="79" t="s">
        <v>288</v>
      </c>
      <c r="D49" s="79" t="s">
        <v>275</v>
      </c>
      <c r="E49" s="44">
        <v>1</v>
      </c>
      <c r="F49" s="43">
        <v>596.82000000000005</v>
      </c>
      <c r="G49" s="44">
        <v>24</v>
      </c>
      <c r="H49" s="43">
        <f t="shared" si="3"/>
        <v>24.867500000000003</v>
      </c>
      <c r="I49" s="104">
        <f>$C$6</f>
        <v>29</v>
      </c>
      <c r="J49" s="43">
        <f t="shared" si="2"/>
        <v>8653.8900000000012</v>
      </c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</row>
    <row r="50" spans="1:33" x14ac:dyDescent="0.25">
      <c r="A50" s="134"/>
      <c r="B50" s="44">
        <v>7</v>
      </c>
      <c r="C50" s="79" t="s">
        <v>277</v>
      </c>
      <c r="D50" s="79" t="s">
        <v>286</v>
      </c>
      <c r="E50" s="44">
        <v>2</v>
      </c>
      <c r="F50" s="43">
        <v>39.75</v>
      </c>
      <c r="G50" s="44">
        <v>120</v>
      </c>
      <c r="H50" s="43">
        <f t="shared" si="3"/>
        <v>0.66249999999999998</v>
      </c>
      <c r="I50" s="104">
        <f>$H$6</f>
        <v>10</v>
      </c>
      <c r="J50" s="43">
        <f t="shared" si="2"/>
        <v>79.5</v>
      </c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</row>
    <row r="51" spans="1:33" x14ac:dyDescent="0.25">
      <c r="A51" s="134"/>
      <c r="B51" s="44">
        <v>8</v>
      </c>
      <c r="C51" s="79" t="s">
        <v>294</v>
      </c>
      <c r="D51" s="79" t="s">
        <v>256</v>
      </c>
      <c r="E51" s="44">
        <v>1</v>
      </c>
      <c r="F51" s="43">
        <v>47.06</v>
      </c>
      <c r="G51" s="44">
        <v>24</v>
      </c>
      <c r="H51" s="43">
        <f t="shared" si="3"/>
        <v>1.9608333333333334</v>
      </c>
      <c r="I51" s="104">
        <f>$D$6</f>
        <v>58</v>
      </c>
      <c r="J51" s="43">
        <f t="shared" si="2"/>
        <v>1364.74</v>
      </c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</row>
    <row r="52" spans="1:33" x14ac:dyDescent="0.25">
      <c r="A52" s="134"/>
      <c r="B52" s="44">
        <v>9</v>
      </c>
      <c r="C52" s="79" t="s">
        <v>284</v>
      </c>
      <c r="D52" s="79" t="s">
        <v>256</v>
      </c>
      <c r="E52" s="44">
        <v>1</v>
      </c>
      <c r="F52" s="43">
        <v>24.38</v>
      </c>
      <c r="G52" s="44">
        <v>12</v>
      </c>
      <c r="H52" s="43">
        <f t="shared" si="3"/>
        <v>2.0316666666666667</v>
      </c>
      <c r="I52" s="104">
        <f>$D$6</f>
        <v>58</v>
      </c>
      <c r="J52" s="43">
        <f t="shared" si="2"/>
        <v>1414.04</v>
      </c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</row>
    <row r="53" spans="1:33" x14ac:dyDescent="0.25">
      <c r="A53" s="134"/>
      <c r="B53" s="44">
        <v>10</v>
      </c>
      <c r="C53" s="79" t="s">
        <v>285</v>
      </c>
      <c r="D53" s="79" t="s">
        <v>286</v>
      </c>
      <c r="E53" s="44">
        <v>1</v>
      </c>
      <c r="F53" s="43">
        <v>1584.63</v>
      </c>
      <c r="G53" s="44">
        <v>60</v>
      </c>
      <c r="H53" s="43">
        <f t="shared" si="3"/>
        <v>26.410500000000003</v>
      </c>
      <c r="I53" s="104">
        <f>$H$6</f>
        <v>10</v>
      </c>
      <c r="J53" s="43">
        <f t="shared" si="2"/>
        <v>3169.26</v>
      </c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</row>
    <row r="54" spans="1:33" ht="15.75" x14ac:dyDescent="0.25">
      <c r="A54" s="134"/>
      <c r="B54" s="183" t="s">
        <v>7</v>
      </c>
      <c r="C54" s="190"/>
      <c r="D54" s="130"/>
      <c r="E54" s="75"/>
      <c r="F54" s="76">
        <f>SUM(F44:F53)</f>
        <v>2450.94</v>
      </c>
      <c r="G54" s="75"/>
      <c r="H54" s="75"/>
      <c r="I54" s="151"/>
      <c r="J54" s="76">
        <f>SUM(J44:J53)</f>
        <v>17418.474999999999</v>
      </c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</row>
    <row r="55" spans="1:33" x14ac:dyDescent="0.25">
      <c r="A55" s="134"/>
      <c r="B55" s="37"/>
      <c r="C55" s="38"/>
      <c r="D55" s="38"/>
      <c r="E55" s="37"/>
      <c r="F55" s="37"/>
      <c r="G55" s="37"/>
      <c r="H55" s="37"/>
      <c r="I55" s="37"/>
      <c r="J55" s="37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</row>
    <row r="56" spans="1:33" ht="17.25" x14ac:dyDescent="0.25">
      <c r="A56" s="134"/>
      <c r="B56" s="180" t="s">
        <v>260</v>
      </c>
      <c r="C56" s="181"/>
      <c r="D56" s="181"/>
      <c r="E56" s="181"/>
      <c r="F56" s="181"/>
      <c r="G56" s="181"/>
      <c r="H56" s="181"/>
      <c r="I56" s="182"/>
      <c r="J56" s="96">
        <f>J54</f>
        <v>17418.474999999999</v>
      </c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</row>
    <row r="57" spans="1:33" ht="17.25" x14ac:dyDescent="0.25">
      <c r="A57" s="134"/>
      <c r="B57" s="180" t="s">
        <v>261</v>
      </c>
      <c r="C57" s="181"/>
      <c r="D57" s="181"/>
      <c r="E57" s="181"/>
      <c r="F57" s="181"/>
      <c r="G57" s="181"/>
      <c r="H57" s="181"/>
      <c r="I57" s="182"/>
      <c r="J57" s="96">
        <f>J56/$D$6</f>
        <v>300.31853448275859</v>
      </c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</row>
    <row r="58" spans="1:33" ht="17.25" x14ac:dyDescent="0.25">
      <c r="A58" s="134"/>
      <c r="B58" s="180" t="s">
        <v>262</v>
      </c>
      <c r="C58" s="181"/>
      <c r="D58" s="181"/>
      <c r="E58" s="181"/>
      <c r="F58" s="181"/>
      <c r="G58" s="181"/>
      <c r="H58" s="181"/>
      <c r="I58" s="182"/>
      <c r="J58" s="96">
        <f>J57/12</f>
        <v>25.026544540229882</v>
      </c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</row>
    <row r="59" spans="1:33" x14ac:dyDescent="0.25">
      <c r="A59" s="13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</row>
    <row r="60" spans="1:33" x14ac:dyDescent="0.25">
      <c r="A60" s="134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</row>
    <row r="61" spans="1:33" x14ac:dyDescent="0.25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</row>
    <row r="62" spans="1:33" x14ac:dyDescent="0.25">
      <c r="A62" s="134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  <c r="W62" s="134"/>
      <c r="X62" s="134"/>
      <c r="Y62" s="134"/>
      <c r="Z62" s="134"/>
      <c r="AA62" s="134"/>
      <c r="AB62" s="134"/>
      <c r="AC62" s="134"/>
      <c r="AD62" s="134"/>
      <c r="AE62" s="134"/>
      <c r="AF62" s="134"/>
      <c r="AG62" s="134"/>
    </row>
    <row r="63" spans="1:33" x14ac:dyDescent="0.25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34"/>
      <c r="AE63" s="134"/>
      <c r="AF63" s="134"/>
      <c r="AG63" s="134"/>
    </row>
    <row r="64" spans="1:33" x14ac:dyDescent="0.25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</row>
    <row r="65" spans="1:34" x14ac:dyDescent="0.25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34"/>
      <c r="AD65" s="134"/>
      <c r="AE65" s="134"/>
      <c r="AF65" s="134"/>
      <c r="AG65" s="134"/>
    </row>
    <row r="66" spans="1:34" x14ac:dyDescent="0.25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</row>
    <row r="67" spans="1:34" x14ac:dyDescent="0.25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</row>
    <row r="68" spans="1:34" x14ac:dyDescent="0.25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</row>
    <row r="69" spans="1:34" x14ac:dyDescent="0.25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</row>
    <row r="70" spans="1:34" x14ac:dyDescent="0.25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</row>
    <row r="71" spans="1:34" x14ac:dyDescent="0.25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</row>
    <row r="72" spans="1:34" x14ac:dyDescent="0.25">
      <c r="A72" s="134"/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</row>
    <row r="73" spans="1:34" x14ac:dyDescent="0.25">
      <c r="A73" s="134"/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</row>
    <row r="74" spans="1:34" x14ac:dyDescent="0.25">
      <c r="A74" s="134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</row>
    <row r="75" spans="1:34" x14ac:dyDescent="0.25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</row>
    <row r="76" spans="1:34" x14ac:dyDescent="0.25">
      <c r="A76" s="134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</row>
    <row r="77" spans="1:34" x14ac:dyDescent="0.25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</row>
    <row r="78" spans="1:34" x14ac:dyDescent="0.25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</row>
    <row r="79" spans="1:34" x14ac:dyDescent="0.25">
      <c r="A79" s="134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  <c r="AF79" s="134"/>
      <c r="AG79" s="134"/>
      <c r="AH79" s="134"/>
    </row>
    <row r="80" spans="1:34" x14ac:dyDescent="0.25">
      <c r="A80" s="134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</row>
    <row r="81" spans="1:34" x14ac:dyDescent="0.25">
      <c r="A81" s="134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</row>
    <row r="82" spans="1:34" x14ac:dyDescent="0.25">
      <c r="A82" s="134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</row>
    <row r="83" spans="1:34" x14ac:dyDescent="0.25">
      <c r="A83" s="134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</row>
    <row r="84" spans="1:34" x14ac:dyDescent="0.25">
      <c r="A84" s="134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</row>
    <row r="85" spans="1:34" x14ac:dyDescent="0.25">
      <c r="A85" s="134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</row>
    <row r="86" spans="1:34" x14ac:dyDescent="0.25">
      <c r="A86" s="134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</row>
  </sheetData>
  <mergeCells count="44">
    <mergeCell ref="B4:J4"/>
    <mergeCell ref="B23:I23"/>
    <mergeCell ref="B24:I24"/>
    <mergeCell ref="E15:F15"/>
    <mergeCell ref="E16:F16"/>
    <mergeCell ref="B9:J9"/>
    <mergeCell ref="B21:C21"/>
    <mergeCell ref="H5:J5"/>
    <mergeCell ref="H6:J6"/>
    <mergeCell ref="D5:G5"/>
    <mergeCell ref="D6:G6"/>
    <mergeCell ref="G16:H16"/>
    <mergeCell ref="G11:H11"/>
    <mergeCell ref="G12:H12"/>
    <mergeCell ref="G13:H13"/>
    <mergeCell ref="G14:H14"/>
    <mergeCell ref="B25:I25"/>
    <mergeCell ref="B28:J28"/>
    <mergeCell ref="B35:C35"/>
    <mergeCell ref="B37:I37"/>
    <mergeCell ref="B38:I38"/>
    <mergeCell ref="B58:I58"/>
    <mergeCell ref="E17:F17"/>
    <mergeCell ref="E18:F18"/>
    <mergeCell ref="E19:F19"/>
    <mergeCell ref="E20:F20"/>
    <mergeCell ref="E21:F21"/>
    <mergeCell ref="G17:H17"/>
    <mergeCell ref="G18:H18"/>
    <mergeCell ref="G19:H19"/>
    <mergeCell ref="G20:H20"/>
    <mergeCell ref="G21:H21"/>
    <mergeCell ref="B39:I39"/>
    <mergeCell ref="B42:J42"/>
    <mergeCell ref="B54:C54"/>
    <mergeCell ref="B56:I56"/>
    <mergeCell ref="B57:I57"/>
    <mergeCell ref="G15:H15"/>
    <mergeCell ref="G10:H10"/>
    <mergeCell ref="E10:F10"/>
    <mergeCell ref="E11:F11"/>
    <mergeCell ref="E12:F12"/>
    <mergeCell ref="E13:F13"/>
    <mergeCell ref="E14:F14"/>
  </mergeCells>
  <pageMargins left="0.511811024" right="0.511811024" top="0.78740157499999996" bottom="0.78740157499999996" header="0.31496062000000002" footer="0.31496062000000002"/>
  <ignoredErrors>
    <ignoredError sqref="I47" formula="1"/>
  </ignoredErrors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AEACA-5C2C-4308-A39D-750DDB293D23}">
  <sheetPr>
    <tabColor rgb="FFFFC000"/>
  </sheetPr>
  <dimension ref="A1:J210"/>
  <sheetViews>
    <sheetView topLeftCell="A152" zoomScaleNormal="100" zoomScaleSheetLayoutView="120" workbookViewId="0">
      <selection activeCell="C182" sqref="C18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216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162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6</v>
      </c>
      <c r="D89" s="121">
        <f>G108</f>
        <v>108.8811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867.36559999999997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VT!D4</f>
        <v>6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180</v>
      </c>
    </row>
    <row r="106" spans="1:8" x14ac:dyDescent="0.25">
      <c r="A106" s="67" t="s">
        <v>51</v>
      </c>
      <c r="B106" s="10" t="s">
        <v>52</v>
      </c>
      <c r="C106" s="238">
        <f>D95</f>
        <v>867.36559999999997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2862.929693432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108.8811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4875.8259369200005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5944.7486934320004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230.260879871047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18.42087038968376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4.6052175974209399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115.59233570562223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42.537979539668989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2.3118467141124448</v>
      </c>
    </row>
    <row r="121" spans="1:9" x14ac:dyDescent="0.25">
      <c r="A121" s="230" t="s">
        <v>2</v>
      </c>
      <c r="B121" s="230"/>
      <c r="C121" s="28"/>
      <c r="D121" s="46">
        <f>SUM(D115:D120)</f>
        <v>413.72912981755536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6358.4778232495555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58.874794659718106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35.324876795830868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12.213576152158522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1.4350731198306288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0.24727413757081601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88.312191989577158</v>
      </c>
    </row>
    <row r="141" spans="1:10" x14ac:dyDescent="0.25">
      <c r="A141" s="196" t="s">
        <v>79</v>
      </c>
      <c r="B141" s="228"/>
      <c r="C141" s="197"/>
      <c r="D141" s="46">
        <f>SUM(D135:D140)</f>
        <v>196.40778685468609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6358.4778232495555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325.14943414344316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325.14943414344316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196.40778685468609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325.14943414344316</v>
      </c>
      <c r="D159" s="238"/>
    </row>
    <row r="160" spans="1:10" x14ac:dyDescent="0.25">
      <c r="A160" s="230" t="s">
        <v>2</v>
      </c>
      <c r="B160" s="230"/>
      <c r="C160" s="239">
        <f>SUM(C158:D159)</f>
        <v>521.5572209981292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7104.5540887879142</v>
      </c>
    </row>
    <row r="179" spans="1:7" x14ac:dyDescent="0.25">
      <c r="A179" s="4"/>
      <c r="B179" s="229" t="s">
        <v>111</v>
      </c>
      <c r="C179" s="229"/>
      <c r="D179" s="17">
        <f>D178+D182</f>
        <v>7530.8273341151889</v>
      </c>
    </row>
    <row r="180" spans="1:7" x14ac:dyDescent="0.25">
      <c r="A180" s="4"/>
      <c r="B180" s="229" t="s">
        <v>112</v>
      </c>
      <c r="C180" s="229"/>
      <c r="D180" s="17">
        <f>(D179+D183)/(1-C184)</f>
        <v>9112.9410879338357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426.27324532727482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511.34317598642133</v>
      </c>
    </row>
    <row r="184" spans="1:7" x14ac:dyDescent="0.25">
      <c r="A184" s="67" t="s">
        <v>30</v>
      </c>
      <c r="B184" s="10" t="s">
        <v>9</v>
      </c>
      <c r="C184" s="28">
        <f>SUM(C185:C189)</f>
        <v>0.11749999999999999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692.58352268297153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150.36352795090829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ISSQN!D4</f>
        <v>2.5000000000000001E-2</v>
      </c>
      <c r="D188" s="36">
        <f>D180*C188</f>
        <v>227.82352719834591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2008.3869991459219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2862.929693432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413.72912981755536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521.5572209981292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7104.5540887879142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2008.3869991459219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9112.94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18225.88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207:B207"/>
    <mergeCell ref="C207:D207"/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8E3EA-65F0-4366-A2B0-E7456DCF2C88}">
  <sheetPr>
    <tabColor rgb="FFFFC000"/>
  </sheetPr>
  <dimension ref="A1:J210"/>
  <sheetViews>
    <sheetView topLeftCell="A150" zoomScaleNormal="100" zoomScaleSheetLayoutView="120" workbookViewId="0">
      <selection activeCell="C166" sqref="C166:D16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243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162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6</v>
      </c>
      <c r="D89" s="121">
        <f>G108</f>
        <v>108.8811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867.36559999999997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VT!D4</f>
        <v>6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180</v>
      </c>
    </row>
    <row r="106" spans="1:8" x14ac:dyDescent="0.25">
      <c r="A106" s="67" t="s">
        <v>51</v>
      </c>
      <c r="B106" s="10" t="s">
        <v>52</v>
      </c>
      <c r="C106" s="238">
        <f>D95</f>
        <v>867.36559999999997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3095.7455043324003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108.8811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5343.4796428940008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6537.110054332401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252.34582613566917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20.187666090853533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5.0469165227133832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127.11047327868557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46.776654166556298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2.5422094655737117</v>
      </c>
    </row>
    <row r="121" spans="1:9" x14ac:dyDescent="0.25">
      <c r="A121" s="230" t="s">
        <v>2</v>
      </c>
      <c r="B121" s="230"/>
      <c r="C121" s="28"/>
      <c r="D121" s="46">
        <f>SUM(D115:D120)</f>
        <v>454.00974566005164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6991.1197999924525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64.732590740670858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38.839554444402516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13.42877594915217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1.577856899303852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0.27187688111081754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97.09888611100628</v>
      </c>
    </row>
    <row r="141" spans="1:10" x14ac:dyDescent="0.25">
      <c r="A141" s="196" t="s">
        <v>79</v>
      </c>
      <c r="B141" s="228"/>
      <c r="C141" s="197"/>
      <c r="D141" s="46">
        <f>SUM(D135:D140)</f>
        <v>215.94954102564648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6991.1197999924525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357.50044431779588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357.50044431779588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215.94954102564648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357.50044431779588</v>
      </c>
      <c r="D159" s="238"/>
    </row>
    <row r="160" spans="1:10" x14ac:dyDescent="0.25">
      <c r="A160" s="230" t="s">
        <v>2</v>
      </c>
      <c r="B160" s="230"/>
      <c r="C160" s="239">
        <f>SUM(C158:D159)</f>
        <v>573.44998534344234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7789.0888298761247</v>
      </c>
    </row>
    <row r="179" spans="1:7" x14ac:dyDescent="0.25">
      <c r="A179" s="4"/>
      <c r="B179" s="229" t="s">
        <v>111</v>
      </c>
      <c r="C179" s="229"/>
      <c r="D179" s="17">
        <f>D178+D182</f>
        <v>8256.4341596686918</v>
      </c>
    </row>
    <row r="180" spans="1:7" x14ac:dyDescent="0.25">
      <c r="A180" s="4"/>
      <c r="B180" s="229" t="s">
        <v>112</v>
      </c>
      <c r="C180" s="229"/>
      <c r="D180" s="17">
        <f>(D179+D183)/(1-C184)</f>
        <v>9990.9870131560274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467.34532979256744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560.61187944150424</v>
      </c>
    </row>
    <row r="184" spans="1:7" x14ac:dyDescent="0.25">
      <c r="A184" s="67" t="s">
        <v>30</v>
      </c>
      <c r="B184" s="10" t="s">
        <v>9</v>
      </c>
      <c r="C184" s="28">
        <f>SUM(C185:C189)</f>
        <v>0.11749999999999999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759.31501299985803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164.85128571707446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ISSQN!D4</f>
        <v>2.5000000000000001E-2</v>
      </c>
      <c r="D188" s="36">
        <f>D180*C188</f>
        <v>249.77467532890068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2201.898183279905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3095.7455043324003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454.00974566005164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573.44998534344234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7789.0888298761247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2201.898183279905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9990.99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19981.98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739C5-40C5-4A3C-8415-9549761CA16E}">
  <sheetPr>
    <tabColor rgb="FFFFC000"/>
  </sheetPr>
  <dimension ref="A1:J210"/>
  <sheetViews>
    <sheetView topLeftCell="A141" zoomScaleNormal="100" zoomScaleSheetLayoutView="120" workbookViewId="0">
      <selection activeCell="C166" sqref="C166:D16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216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187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5.75</v>
      </c>
      <c r="D89" s="121">
        <f>G108</f>
        <v>101.3811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859.86559999999997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VT!D5</f>
        <v>5.75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172.5</v>
      </c>
    </row>
    <row r="106" spans="1:8" x14ac:dyDescent="0.25">
      <c r="A106" s="67" t="s">
        <v>51</v>
      </c>
      <c r="B106" s="10" t="s">
        <v>52</v>
      </c>
      <c r="C106" s="238">
        <f>D95</f>
        <v>859.86559999999997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2855.429693432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101.3811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4868.3259369200005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5937.2486934320004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229.906692371047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18.392535389683761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4.5981338474209403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115.4465023722889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42.484312873002324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2.3089300474457781</v>
      </c>
    </row>
    <row r="121" spans="1:9" x14ac:dyDescent="0.25">
      <c r="A121" s="230" t="s">
        <v>2</v>
      </c>
      <c r="B121" s="230"/>
      <c r="C121" s="28"/>
      <c r="D121" s="46">
        <f>SUM(D115:D120)</f>
        <v>413.13710690088863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6350.3858003328887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58.799868521600821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35.279921112960494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12.19803272480609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1.43324679521402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0.24695944779072343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88.199802782401221</v>
      </c>
    </row>
    <row r="141" spans="1:10" x14ac:dyDescent="0.25">
      <c r="A141" s="196" t="s">
        <v>79</v>
      </c>
      <c r="B141" s="228"/>
      <c r="C141" s="197"/>
      <c r="D141" s="46">
        <f>SUM(D135:D140)</f>
        <v>196.15783138477337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6350.3858003328887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324.73563751702272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324.73563751702272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196.15783138477337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324.73563751702272</v>
      </c>
      <c r="D159" s="238"/>
    </row>
    <row r="160" spans="1:10" x14ac:dyDescent="0.25">
      <c r="A160" s="230" t="s">
        <v>2</v>
      </c>
      <c r="B160" s="230"/>
      <c r="C160" s="239">
        <f>SUM(C158:D159)</f>
        <v>520.89346890179604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7095.7983137749143</v>
      </c>
    </row>
    <row r="179" spans="1:7" x14ac:dyDescent="0.25">
      <c r="A179" s="4"/>
      <c r="B179" s="229" t="s">
        <v>111</v>
      </c>
      <c r="C179" s="229"/>
      <c r="D179" s="17">
        <f>D178+D182</f>
        <v>7521.546212601409</v>
      </c>
    </row>
    <row r="180" spans="1:7" x14ac:dyDescent="0.25">
      <c r="A180" s="4"/>
      <c r="B180" s="229" t="s">
        <v>112</v>
      </c>
      <c r="C180" s="229"/>
      <c r="D180" s="17">
        <f>(D179+D183)/(1-C184)</f>
        <v>9153.5717383897954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425.74789882649486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510.71298783563572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695.67145211762443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151.03393368343163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ISSQN!D5</f>
        <v>0.03</v>
      </c>
      <c r="D188" s="36">
        <f>D180*C188</f>
        <v>274.60715215169387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2057.7734246148807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2855.429693432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413.13710690088863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520.89346890179604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7095.7983137749143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2057.7734246148807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9153.57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18307.14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36C03-7A75-494A-B4E7-4B170D71117B}">
  <sheetPr>
    <tabColor rgb="FFFFC000"/>
  </sheetPr>
  <dimension ref="A1:J210"/>
  <sheetViews>
    <sheetView topLeftCell="A152" zoomScaleNormal="100" zoomScaleSheetLayoutView="120" workbookViewId="0">
      <selection activeCell="C166" sqref="C166:D16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243</v>
      </c>
      <c r="D13" s="212"/>
    </row>
    <row r="14" spans="1:6" x14ac:dyDescent="0.25">
      <c r="A14" s="61">
        <v>2</v>
      </c>
      <c r="B14" s="1" t="s">
        <v>19</v>
      </c>
      <c r="C14" s="200" t="s">
        <v>217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221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222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187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5.75</v>
      </c>
      <c r="D89" s="121">
        <f>G108</f>
        <v>101.3811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859.86559999999997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VT!D5</f>
        <v>5.75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172.5</v>
      </c>
    </row>
    <row r="106" spans="1:8" x14ac:dyDescent="0.25">
      <c r="A106" s="67" t="s">
        <v>51</v>
      </c>
      <c r="B106" s="10" t="s">
        <v>52</v>
      </c>
      <c r="C106" s="238">
        <f>D95</f>
        <v>859.86559999999997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3088.2455043324003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101.3811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5335.9796428940008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6529.610054332401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251.99163863566918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20.159331090853534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5.0398327727133836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126.96463994535225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46.722987499889634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2.5392927989070451</v>
      </c>
    </row>
    <row r="121" spans="1:9" x14ac:dyDescent="0.25">
      <c r="A121" s="230" t="s">
        <v>2</v>
      </c>
      <c r="B121" s="230"/>
      <c r="C121" s="28"/>
      <c r="D121" s="46">
        <f>SUM(D115:D120)</f>
        <v>453.41772274338507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6983.0277770757857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64.657664602553567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38.794598761532143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13.413232521799738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1.5760305746872432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0.27156219133072496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96.986496903830357</v>
      </c>
    </row>
    <row r="141" spans="1:10" x14ac:dyDescent="0.25">
      <c r="A141" s="196" t="s">
        <v>79</v>
      </c>
      <c r="B141" s="228"/>
      <c r="C141" s="197"/>
      <c r="D141" s="46">
        <f>SUM(D135:D140)</f>
        <v>215.69958555573379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6983.0277770757857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215</v>
      </c>
      <c r="C152" s="238">
        <f>((C150/220)*1.5)*7.5</f>
        <v>357.08664769137539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357.08664769137539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215.69958555573379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357.08664769137539</v>
      </c>
      <c r="D159" s="238"/>
    </row>
    <row r="160" spans="1:10" x14ac:dyDescent="0.25">
      <c r="A160" s="230" t="s">
        <v>2</v>
      </c>
      <c r="B160" s="230"/>
      <c r="C160" s="239">
        <f>SUM(C158:D159)</f>
        <v>572.78623324710918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223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7780.3330548631247</v>
      </c>
    </row>
    <row r="179" spans="1:7" x14ac:dyDescent="0.25">
      <c r="A179" s="4"/>
      <c r="B179" s="229" t="s">
        <v>111</v>
      </c>
      <c r="C179" s="229"/>
      <c r="D179" s="17">
        <f>D178+D182</f>
        <v>8247.1530381549128</v>
      </c>
    </row>
    <row r="180" spans="1:7" x14ac:dyDescent="0.25">
      <c r="A180" s="4"/>
      <c r="B180" s="229" t="s">
        <v>112</v>
      </c>
      <c r="C180" s="229"/>
      <c r="D180" s="17">
        <f>(D179+D183)/(1-C184)</f>
        <v>10036.620774297016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466.81998329178748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559.98169129071857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762.78317884657326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165.60424277590079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ISSQN!D5</f>
        <v>0.03</v>
      </c>
      <c r="D188" s="36">
        <f>D180*C188</f>
        <v>301.09862322891047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2256.2877194338907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3088.2455043324003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453.41772274338507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572.78623324710918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7780.3330548631247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2256.2877194338907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10036.620000000001</v>
      </c>
      <c r="D206" s="259"/>
    </row>
    <row r="207" spans="1:10" ht="14.45" customHeight="1" x14ac:dyDescent="0.25">
      <c r="A207" s="196" t="s">
        <v>231</v>
      </c>
      <c r="B207" s="197"/>
      <c r="C207" s="198">
        <f>C206*2</f>
        <v>20073.240000000002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6" ma:contentTypeDescription="Create a new document." ma:contentTypeScope="" ma:versionID="5b40f8505d673b9f9530b25952b4ebd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b0ad1e598cfd28662e3fe8fff61594c0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60D546F-71FB-49FF-A0DA-6F1791AD0B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B35714-10A7-439E-97B8-497739B214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A4B891-244D-4E7A-8000-961D22604D51}">
  <ds:schemaRefs>
    <ds:schemaRef ds:uri="http://schemas.microsoft.com/sharepoint/v3"/>
    <ds:schemaRef ds:uri="http://schemas.microsoft.com/office/2006/documentManagement/types"/>
    <ds:schemaRef ds:uri="d59026d4-742b-4a57-97e5-8193f6ca8c08"/>
    <ds:schemaRef ds:uri="daec6743-c973-404e-a323-100dd5ff9e59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16</vt:i4>
      </vt:variant>
    </vt:vector>
  </HeadingPairs>
  <TitlesOfParts>
    <vt:vector size="33" baseType="lpstr">
      <vt:lpstr>Proposta_Global</vt:lpstr>
      <vt:lpstr>ISSQN</vt:lpstr>
      <vt:lpstr>VT</vt:lpstr>
      <vt:lpstr>CCT</vt:lpstr>
      <vt:lpstr>Insumos</vt:lpstr>
      <vt:lpstr>1-DIA-CWB</vt:lpstr>
      <vt:lpstr>2-NOT-CWB</vt:lpstr>
      <vt:lpstr>3-DIA-LDA</vt:lpstr>
      <vt:lpstr>4-NOT-LDA</vt:lpstr>
      <vt:lpstr>5-DIA-MGA</vt:lpstr>
      <vt:lpstr>6-NOT-MGA</vt:lpstr>
      <vt:lpstr>7-DIA-PNG</vt:lpstr>
      <vt:lpstr>8-NOT-PNG</vt:lpstr>
      <vt:lpstr>9-DIA-PGZ</vt:lpstr>
      <vt:lpstr>10-NOT-PGZ</vt:lpstr>
      <vt:lpstr>11-DIA-GPB</vt:lpstr>
      <vt:lpstr>12-NOT-GPB</vt:lpstr>
      <vt:lpstr>'10-NOT-PGZ'!Area_de_impressao</vt:lpstr>
      <vt:lpstr>'11-DIA-GPB'!Area_de_impressao</vt:lpstr>
      <vt:lpstr>'12-NOT-GPB'!Area_de_impressao</vt:lpstr>
      <vt:lpstr>'1-DIA-CWB'!Area_de_impressao</vt:lpstr>
      <vt:lpstr>'2-NOT-CWB'!Area_de_impressao</vt:lpstr>
      <vt:lpstr>'3-DIA-LDA'!Area_de_impressao</vt:lpstr>
      <vt:lpstr>'4-NOT-LDA'!Area_de_impressao</vt:lpstr>
      <vt:lpstr>'5-DIA-MGA'!Area_de_impressao</vt:lpstr>
      <vt:lpstr>'6-NOT-MGA'!Area_de_impressao</vt:lpstr>
      <vt:lpstr>'7-DIA-PNG'!Area_de_impressao</vt:lpstr>
      <vt:lpstr>'8-NOT-PNG'!Area_de_impressao</vt:lpstr>
      <vt:lpstr>'9-DIA-PGZ'!Area_de_impressao</vt:lpstr>
      <vt:lpstr>CCT!Area_de_impressao</vt:lpstr>
      <vt:lpstr>ISSQN!Area_de_impressao</vt:lpstr>
      <vt:lpstr>Proposta_Global!Area_de_impressao</vt:lpstr>
      <vt:lpstr>VT!Area_de_impressao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Manoel Gratex Ribeiro</dc:creator>
  <cp:lastModifiedBy>Raquel Lautert</cp:lastModifiedBy>
  <cp:lastPrinted>2023-12-11T20:55:32Z</cp:lastPrinted>
  <dcterms:created xsi:type="dcterms:W3CDTF">2020-06-06T14:12:16Z</dcterms:created>
  <dcterms:modified xsi:type="dcterms:W3CDTF">2025-10-10T19:29:33Z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